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0" yWindow="65521" windowWidth="6885" windowHeight="8460" activeTab="1"/>
  </bookViews>
  <sheets>
    <sheet name="нитка" sheetId="1" r:id="rId1"/>
    <sheet name="ПЛАН" sheetId="2" r:id="rId2"/>
    <sheet name="Высотный график" sheetId="3" r:id="rId3"/>
  </sheets>
  <definedNames/>
  <calcPr fullCalcOnLoad="1"/>
</workbook>
</file>

<file path=xl/comments2.xml><?xml version="1.0" encoding="utf-8"?>
<comments xmlns="http://schemas.openxmlformats.org/spreadsheetml/2006/main">
  <authors>
    <author>Design</author>
    <author>Egorov</author>
    <author>Dobrushina</author>
  </authors>
  <commentList>
    <comment ref="E3" authorId="0">
      <text>
        <r>
          <rPr>
            <b/>
            <sz val="8"/>
            <rFont val="Tahoma"/>
            <family val="0"/>
          </rPr>
          <t xml:space="preserve">
Коэффициент значения от 0 до 1:
0 - нет аклимата
1 - полный аклимат</t>
        </r>
      </text>
    </comment>
    <comment ref="F3" authorId="0">
      <text>
        <r>
          <rPr>
            <b/>
            <sz val="8"/>
            <rFont val="Tahoma"/>
            <family val="0"/>
          </rPr>
          <t>для формулы внизу
0  - не учитывать
1  - учитывать  километраж</t>
        </r>
      </text>
    </comment>
    <comment ref="A1" authorId="0">
      <text>
        <r>
          <rPr>
            <b/>
            <sz val="8"/>
            <rFont val="Tahoma"/>
            <family val="0"/>
          </rPr>
          <t>Спецячейка.
НЕИЗМЕНЯТЬ.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
километраж пути за данный отрезок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
конечная высота отрезка пути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
высота ночевки</t>
        </r>
      </text>
    </comment>
    <comment ref="J3" authorId="0">
      <text>
        <r>
          <rPr>
            <b/>
            <sz val="8"/>
            <rFont val="Tahoma"/>
            <family val="0"/>
          </rPr>
          <t>высоты подъемов, спусков для расчета времени</t>
        </r>
      </text>
    </comment>
    <comment ref="K3" authorId="0">
      <text>
        <r>
          <rPr>
            <b/>
            <sz val="8"/>
            <rFont val="Tahoma"/>
            <family val="0"/>
          </rPr>
          <t>чистое время</t>
        </r>
      </text>
    </comment>
    <comment ref="L3" authorId="0">
      <text>
        <r>
          <rPr>
            <b/>
            <sz val="8"/>
            <rFont val="Tahoma"/>
            <family val="0"/>
          </rPr>
          <t>время с учетом привалов</t>
        </r>
      </text>
    </comment>
    <comment ref="M3" authorId="0">
      <text>
        <r>
          <rPr>
            <b/>
            <sz val="8"/>
            <rFont val="Tahoma"/>
            <family val="0"/>
          </rPr>
          <t>время за день (накопительно)
маркер начала дня в колонке №</t>
        </r>
      </text>
    </comment>
    <comment ref="C3" authorId="1">
      <text>
        <r>
          <rPr>
            <b/>
            <sz val="8"/>
            <rFont val="Tahoma"/>
            <family val="0"/>
          </rPr>
          <t>спец колонка для удбного просмотра в iPAQ</t>
        </r>
      </text>
    </comment>
    <comment ref="N3" authorId="2">
      <text>
        <r>
          <rPr>
            <sz val="8"/>
            <rFont val="Tahoma"/>
            <family val="0"/>
          </rPr>
          <t>километраж за день (накопительно)
маркер начала дня в колонке №</t>
        </r>
      </text>
    </comment>
  </commentList>
</comments>
</file>

<file path=xl/sharedStrings.xml><?xml version="1.0" encoding="utf-8"?>
<sst xmlns="http://schemas.openxmlformats.org/spreadsheetml/2006/main" count="134" uniqueCount="122">
  <si>
    <t>№</t>
  </si>
  <si>
    <t>Дата</t>
  </si>
  <si>
    <t>Участки маршрута</t>
  </si>
  <si>
    <t>Tt, ч</t>
  </si>
  <si>
    <t>Примечания</t>
  </si>
  <si>
    <t>-</t>
  </si>
  <si>
    <t>L, км</t>
  </si>
  <si>
    <t>h ноч, м</t>
  </si>
  <si>
    <t>^h, м</t>
  </si>
  <si>
    <t>ходки:</t>
  </si>
  <si>
    <t>отдых:</t>
  </si>
  <si>
    <t>T real</t>
  </si>
  <si>
    <t>=</t>
  </si>
  <si>
    <t>h, м</t>
  </si>
  <si>
    <t>аккл</t>
  </si>
  <si>
    <t>час/д</t>
  </si>
  <si>
    <t>ИТОГО</t>
  </si>
  <si>
    <t>минут</t>
  </si>
  <si>
    <t>iPAQ</t>
  </si>
  <si>
    <t>train</t>
  </si>
  <si>
    <t>км/д</t>
  </si>
  <si>
    <t>руководитель: Cергин К.С.</t>
  </si>
  <si>
    <t xml:space="preserve">Пока получается: </t>
  </si>
  <si>
    <t>перевалы 1А</t>
  </si>
  <si>
    <t>1Б</t>
  </si>
  <si>
    <t>2А</t>
  </si>
  <si>
    <t>2Б</t>
  </si>
  <si>
    <t>Вершины 1А</t>
  </si>
  <si>
    <t>Траверсы 1Б</t>
  </si>
  <si>
    <t>Всего категорированных локальных препятствий</t>
  </si>
  <si>
    <t>День запаса</t>
  </si>
  <si>
    <t>2А-2Б</t>
  </si>
  <si>
    <t>спуск к биваку</t>
  </si>
  <si>
    <t>готовность материалов</t>
  </si>
  <si>
    <t xml:space="preserve">10JUL UN 205   DME-DOMODEDOVO-MOSCOW   ALA-ALMATY, KAZAKHSTAN  2245 </t>
  </si>
  <si>
    <t xml:space="preserve">отлет в Москву 02AUG UN 256   ALA-ALMATY, KAZAKHSTAN  DME-DOMODEDOVO-MOSCOW   1820  </t>
  </si>
  <si>
    <t>(кошки, снегоступы, связки, организация точек и станций на бурах и ледорубах)</t>
  </si>
  <si>
    <t>м/н- пер. Надежды (1А, 3950м)</t>
  </si>
  <si>
    <t>м/н - лед. Мушкетова - р. Адыртор под языком ледника</t>
  </si>
  <si>
    <t>м/н -слияние с р. Адыртор его лев. притока: р. Ачекташсу</t>
  </si>
  <si>
    <t>подход по леднику под пер. Чонташ</t>
  </si>
  <si>
    <t>м/н - пер. Чонташ (2Б, 4340м)</t>
  </si>
  <si>
    <t>поляна Мерцбахера на левобережной морене лед. Ю. Иныльчек.</t>
  </si>
  <si>
    <t>м/н - обход оз. Мерцбахера через связку пер. Мирошкина, Броненосец, Первомайский (2Б)</t>
  </si>
  <si>
    <t>ночлег между оз. Мерцбахера и оз. Верхним.</t>
  </si>
  <si>
    <t>м/н - обход Верхнего оз и начало подъема по лед. Сев. Иныльчек.</t>
  </si>
  <si>
    <t>м/н - продолжение подъема по лед. Сев. Иныльчек</t>
  </si>
  <si>
    <t>м/н - пер. Одиннадцати (2Б, 5000)</t>
  </si>
  <si>
    <t>ночлег на седловине пер.</t>
  </si>
  <si>
    <t>План-график маршрута IV к.с., июль 2010г.</t>
  </si>
  <si>
    <t>Норматив на поход 4 к.с.: 160 км, 14 дней, 2 пер.- 2Б, 1- 2А, 1 - 1Б всего 5 шт надо.</t>
  </si>
  <si>
    <t>спуск по р. Сарыкойноу (исток р. Баянкол) до рудника Жаркулак</t>
  </si>
  <si>
    <t>спуск по р. Кескентас (верхнее течение р. Баянкол, но ниже истока)  до устья р. Ашутор</t>
  </si>
  <si>
    <t>получение пропусков и регистрации, как получаем, выезд в Баянкол</t>
  </si>
  <si>
    <t>Раскладка начинается с обеда 13.07</t>
  </si>
  <si>
    <t xml:space="preserve">В идеале, можно попробовать пройти пер. Надежда и Удачный за 1 день. </t>
  </si>
  <si>
    <t xml:space="preserve"> </t>
  </si>
  <si>
    <t>Полудневка</t>
  </si>
  <si>
    <t xml:space="preserve"> снятие заброски. В ней лежат продукты и бензин, спирт, личное на 4 дня, с завтрака 24.07 по ужин 27.07 (кроме тушенки). Причем тушенка на ужин 23.07 лежит здесь, а ужин у нас с начала с собой. </t>
  </si>
  <si>
    <t xml:space="preserve"> снятие заброски. В ней лежат продукты и бензин, спирт и личное на 5 дней, с завтрака 28.07 по обед 1.08.  тушенка и ужин 1.08 лежит в устье Ашутора или в цивильной заброске у водителя, что за нами приедет 1.08. </t>
  </si>
  <si>
    <r>
      <t>МАЛ Северный Иныльчек -</t>
    </r>
    <r>
      <rPr>
        <b/>
        <sz val="10"/>
        <color indexed="8"/>
        <rFont val="Arial Cyr"/>
        <family val="0"/>
      </rPr>
      <t xml:space="preserve"> Полудневка</t>
    </r>
  </si>
  <si>
    <t>спуск по р. Баянкол (это название река принимает после слияния с р. Ашутор) до погранзаставы Баянкол, машина в Алма-Ату днем 1 августа.</t>
  </si>
  <si>
    <t>У устья Ашутора закопать микрозаброску- ужин 1.08 или отдать ее с цивильной заброской водителю машины.</t>
  </si>
  <si>
    <t>Если пропустят вечером, то отойти несколько км вверх до первого, пригодного места. Ужин 12.07 и завтрак 13.07 с собой, но вес не входит в раскладку</t>
  </si>
  <si>
    <t>Самолет прибывает в Алма-Ату рано утром</t>
  </si>
  <si>
    <t xml:space="preserve">утром регистрация на заставе и пешком вверх по долине р. Баянкол </t>
  </si>
  <si>
    <t>Может быть завтрак 2.08 тоже купить заранее и оставить водителю машины, что нас встречать будет? В аэропорте надо быть не позже 17 ч.</t>
  </si>
  <si>
    <t>подъем на пер. Удачный (1Б, 4360м)</t>
  </si>
  <si>
    <t>Несем с собой еду по ужин 23.07. И бензин 7 л</t>
  </si>
  <si>
    <t>докупка/дофасовка  продуктов, бензина, обмен денег,  отправка/передача заброски вертолетом Экскурсионная программа - хотим, успеем?</t>
  </si>
  <si>
    <t>22 июля - на Северный Инылчек.</t>
  </si>
  <si>
    <t>вечером или Ночью приезд к погранзаставе Баянкол и тут же заночевать, если уже не пропустят. (застава до 20 ч, ехать от Алматы 6-8 часов)</t>
  </si>
  <si>
    <t xml:space="preserve"> устье р. Ашутор (она же р. Ашутор Вост.), переход по мосту на лев. Бер. Р. Баянкол.</t>
  </si>
  <si>
    <t xml:space="preserve">вверх по пр. бер. р. Ашутор до моста через нее. </t>
  </si>
  <si>
    <t>м/н - р. Ашутор-слияние с левым, зап. истоком из-под пер. Ашутор</t>
  </si>
  <si>
    <t>м/н -подход по р. Ашутор (южному истоку) под ледник, что под пер. Надежды (1А)</t>
  </si>
  <si>
    <t>Пересечение лед. Семенова и ночлег на слиянии морен левого борта лед. Семенова</t>
  </si>
  <si>
    <t>м/н -  ледник под пер. Удачный  (3-й цирк)</t>
  </si>
  <si>
    <r>
      <t xml:space="preserve">спуск к правобережной морене лед. Мушкетова. </t>
    </r>
    <r>
      <rPr>
        <b/>
        <i/>
        <sz val="10"/>
        <color indexed="8"/>
        <rFont val="Arial Cyr"/>
        <family val="0"/>
      </rPr>
      <t>Запасной вариант</t>
    </r>
    <r>
      <rPr>
        <i/>
        <sz val="10"/>
        <color indexed="8"/>
        <rFont val="Arial Cyr"/>
        <family val="0"/>
      </rPr>
      <t xml:space="preserve">: лед. Семенова - пер. Мушкетова (1Б, 4450м) - лед. Мушкетова. </t>
    </r>
    <r>
      <rPr>
        <b/>
        <i/>
        <sz val="10"/>
        <color indexed="8"/>
        <rFont val="Arial Cyr"/>
        <family val="0"/>
      </rPr>
      <t>Или:</t>
    </r>
    <r>
      <rPr>
        <i/>
        <sz val="10"/>
        <color indexed="8"/>
        <rFont val="Arial Cyr"/>
        <family val="0"/>
      </rPr>
      <t xml:space="preserve"> пер. Комарова, Синеглазый или траверс с пер. Удачный до пер. Синеглазый при неудобном спуске на лед. Мушкетова.</t>
    </r>
  </si>
  <si>
    <t>Подъем по р. Ачекташсу под лед. Пер. Майбулак до точки 3441м.</t>
  </si>
  <si>
    <r>
      <t xml:space="preserve">спуск по р. Чонташ до правобер. морены р. Иныльчек, под лед. Ю. Иныльчек. </t>
    </r>
    <r>
      <rPr>
        <b/>
        <i/>
        <sz val="10"/>
        <color indexed="8"/>
        <rFont val="Arial Cyr"/>
        <family val="0"/>
      </rPr>
      <t>Запасной вариант:</t>
    </r>
    <r>
      <rPr>
        <i/>
        <sz val="10"/>
        <color indexed="8"/>
        <rFont val="Arial Cyr"/>
        <family val="0"/>
      </rPr>
      <t xml:space="preserve"> пер. Средний (2А), пер. Пабло Неруды (2Б), пер. Майбулак (1Б)</t>
    </r>
  </si>
  <si>
    <t xml:space="preserve"> километраж с коэфф. 1.2</t>
  </si>
  <si>
    <t>м/н - р. Иныльчек - лед. Ю. Иныльчек - поляна биваков на лев. Морене. точка POLYANA-BAZA</t>
  </si>
  <si>
    <t>Если получится, то дойти до поляны Мерцбахера сегодня, но не рвать.</t>
  </si>
  <si>
    <t>при нормальной обстановке от озера до МАЛа за 2 дня можно дойти. Так что здесь скрытый день запаса при удаче.</t>
  </si>
  <si>
    <t>При плохой погоде и/или опоздании. А также неблагоприятном состоянии пер. Чонташ выберем запасные варианты, особенно пер. Майбулак</t>
  </si>
  <si>
    <t>правый борт над ледником Мушкетова - есть места с травой под бивак .</t>
  </si>
  <si>
    <t>На пер. Мирошкина и Первомайском можно ночевать.</t>
  </si>
  <si>
    <t>Tour Asia Travel Agency</t>
  </si>
  <si>
    <t xml:space="preserve"> Kazakhstan, 050060, Almaty</t>
  </si>
  <si>
    <t xml:space="preserve"> Baikadamov str., 30 - 1</t>
  </si>
  <si>
    <t xml:space="preserve"> Tel/fax    +7 727 376 57 13</t>
  </si>
  <si>
    <t xml:space="preserve"> Tel/fax    +7 727 376 57 16</t>
  </si>
  <si>
    <t>Tel/fax    +7 727 376 59 38</t>
  </si>
  <si>
    <t xml:space="preserve"> mailto:office@tourasia.kz</t>
  </si>
  <si>
    <t xml:space="preserve"> http://www.tourasia.kz</t>
  </si>
  <si>
    <t>Kan Tengri Expeditions</t>
  </si>
  <si>
    <t>&gt;&gt; Факс:             +7 (727) 2912010</t>
  </si>
  <si>
    <t>&gt;&gt; e-mail:           info@kantengri.kz</t>
  </si>
  <si>
    <t>&gt;&gt; Адрес:</t>
  </si>
  <si>
    <t>&gt;&gt; Республика Казахстан</t>
  </si>
  <si>
    <t>&gt;&gt; г.Алматы 050010</t>
  </si>
  <si>
    <t xml:space="preserve">Нашу заброску везет Казбек Валиев, </t>
  </si>
  <si>
    <t>Телефоны:   +7 (727) 2910200, 2910880, 2916006</t>
  </si>
  <si>
    <t>А везет и вывозит Алмата-Баянкол-Алмата</t>
  </si>
  <si>
    <t>18 июля  рейс вертолета через поляну Мерцбахера.</t>
  </si>
  <si>
    <t>дом 30, кв 1, в 300 метрах от</t>
  </si>
  <si>
    <t>пересечения с ул. Розыбакиева</t>
  </si>
  <si>
    <t xml:space="preserve">ул. Байкадамова (бывшая ул. Кихтенко), </t>
  </si>
  <si>
    <t>А можно и завязнуть в рванье.</t>
  </si>
  <si>
    <t>Занести заодно на пер. часть груза?</t>
  </si>
  <si>
    <r>
      <rPr>
        <b/>
        <sz val="10"/>
        <color indexed="8"/>
        <rFont val="Arial Cyr"/>
        <family val="0"/>
      </rPr>
      <t>ледовые/снежные занятия</t>
    </r>
  </si>
  <si>
    <t>Спуск до площадок правой морены лед. Семенова</t>
  </si>
  <si>
    <t>Обдумать, куда нас могут привезти вечером-ночью с 1 на 2 августа. Может быть пусть нас завезут в Медео и там мы палатки поставим где-то в лесочке? Или к аэропорту?</t>
  </si>
  <si>
    <t>надо арендовать квартиру/домик с садом/гостиницу  на ночь и день, недалеко от магазинов или аэропорта.</t>
  </si>
  <si>
    <t>Роза и Вадим Хайбуллины и Игорь</t>
  </si>
  <si>
    <t>При опоздании позвонить из Валиевского МАЛа в фирму Тур-Азия, чтоб нас забрали из Жаркулака. Согласовано.</t>
  </si>
  <si>
    <t>Можно заказать машину отсюда, от Жаркулака,и тогда появится еще день запаса.</t>
  </si>
  <si>
    <t xml:space="preserve">31.07 и 1.08 у нас 45 км. чтобы прийти на погранзаставу до 16ч 1.08, надо 15-17 часов грязного времени, что вполне реально. </t>
  </si>
  <si>
    <t>Алма-Ата - погранзастава Баянкол - долина р. Баянкол - р. Ашутор 
(она же р. Ашутор Вост.)- пер. Надежды (1А, 3950м) - лед. Семенова 
- пер. Удачный (1Б, 4360м)- лед. Мушкетова - р. Адыртор - р. Ачекташсу
- пер. Чонташ (2Б, 4340м)- р. Иныльчек - лед. Ю. Иныльчек -
 поляна Мерцбахера - обход оз. Мерцбахера через связку пер. Мирошкина,
 Броненосец, Первомайский (2Б)- оз. Верхнее - лед. Сев. Иныльчек - 
 МАЛ К. Валиева - пер. Одиннадцати (2Б, 5000) - лед. Зап. Баянкольский -
 р. Сарыкойноу  (Сарыгайноу) (исток р. Баянкол) - рудник Жаркулак - 
 р. Баянкол - погранзастава Баянкол - Алма-Ата.</t>
  </si>
  <si>
    <t>&gt;&gt; Ул.Кастеева 10, угол ул. Богенбай -батыра.</t>
  </si>
  <si>
    <t>м/н - спуск под. лед. Зап. Баянкольский.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</si>
</sst>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  <numFmt numFmtId="165" formatCode="0.0"/>
    <numFmt numFmtId="166" formatCode="d/m"/>
    <numFmt numFmtId="167" formatCode="mmm/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dd/mm/yy"/>
  </numFmts>
  <fonts count="39">
    <font>
      <sz val="10"/>
      <name val="Arial Cyr"/>
      <family val="0"/>
    </font>
    <font>
      <b/>
      <sz val="10"/>
      <name val="Arial Cyr"/>
      <family val="2"/>
    </font>
    <font>
      <b/>
      <sz val="8"/>
      <name val="Tahoma"/>
      <family val="0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Arial Cyr"/>
      <family val="0"/>
    </font>
    <font>
      <sz val="11"/>
      <color indexed="8"/>
      <name val="Times New Roman Cyr"/>
      <family val="0"/>
    </font>
    <font>
      <b/>
      <sz val="10.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 Cyr"/>
      <family val="0"/>
    </font>
    <font>
      <b/>
      <i/>
      <sz val="14"/>
      <color indexed="8"/>
      <name val="Times New Roman Cyr"/>
      <family val="0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vertical="top"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0" fillId="22" borderId="10" xfId="0" applyFill="1" applyBorder="1" applyAlignment="1">
      <alignment vertical="top"/>
    </xf>
    <xf numFmtId="2" fontId="0" fillId="22" borderId="10" xfId="0" applyNumberFormat="1" applyFill="1" applyBorder="1" applyAlignment="1">
      <alignment vertical="top"/>
    </xf>
    <xf numFmtId="0" fontId="0" fillId="22" borderId="15" xfId="0" applyFill="1" applyBorder="1" applyAlignment="1">
      <alignment vertical="top"/>
    </xf>
    <xf numFmtId="0" fontId="0" fillId="20" borderId="16" xfId="0" applyFill="1" applyBorder="1" applyAlignment="1">
      <alignment horizontal="center"/>
    </xf>
    <xf numFmtId="0" fontId="0" fillId="20" borderId="17" xfId="0" applyFill="1" applyBorder="1" applyAlignment="1">
      <alignment/>
    </xf>
    <xf numFmtId="2" fontId="0" fillId="20" borderId="17" xfId="0" applyNumberFormat="1" applyFill="1" applyBorder="1" applyAlignment="1">
      <alignment/>
    </xf>
    <xf numFmtId="0" fontId="0" fillId="20" borderId="18" xfId="0" applyFill="1" applyBorder="1" applyAlignment="1" quotePrefix="1">
      <alignment/>
    </xf>
    <xf numFmtId="0" fontId="0" fillId="20" borderId="19" xfId="0" applyFill="1" applyBorder="1" applyAlignment="1">
      <alignment horizontal="right"/>
    </xf>
    <xf numFmtId="0" fontId="1" fillId="20" borderId="20" xfId="0" applyFont="1" applyFill="1" applyBorder="1" applyAlignment="1">
      <alignment/>
    </xf>
    <xf numFmtId="0" fontId="1" fillId="20" borderId="21" xfId="0" applyFont="1" applyFill="1" applyBorder="1" applyAlignment="1">
      <alignment/>
    </xf>
    <xf numFmtId="0" fontId="1" fillId="20" borderId="22" xfId="0" applyFont="1" applyFill="1" applyBorder="1" applyAlignment="1">
      <alignment/>
    </xf>
    <xf numFmtId="0" fontId="5" fillId="20" borderId="23" xfId="0" applyFont="1" applyFill="1" applyBorder="1" applyAlignment="1">
      <alignment horizontal="center"/>
    </xf>
    <xf numFmtId="0" fontId="1" fillId="20" borderId="23" xfId="0" applyFont="1" applyFill="1" applyBorder="1" applyAlignment="1" quotePrefix="1">
      <alignment horizontal="center"/>
    </xf>
    <xf numFmtId="0" fontId="1" fillId="20" borderId="24" xfId="0" applyFont="1" applyFill="1" applyBorder="1" applyAlignment="1">
      <alignment/>
    </xf>
    <xf numFmtId="0" fontId="0" fillId="20" borderId="25" xfId="0" applyFill="1" applyBorder="1" applyAlignment="1">
      <alignment horizontal="right"/>
    </xf>
    <xf numFmtId="0" fontId="0" fillId="20" borderId="18" xfId="0" applyFill="1" applyBorder="1" applyAlignment="1">
      <alignment/>
    </xf>
    <xf numFmtId="0" fontId="0" fillId="20" borderId="26" xfId="0" applyFill="1" applyBorder="1" applyAlignment="1">
      <alignment/>
    </xf>
    <xf numFmtId="2" fontId="0" fillId="20" borderId="26" xfId="0" applyNumberFormat="1" applyFill="1" applyBorder="1" applyAlignment="1">
      <alignment/>
    </xf>
    <xf numFmtId="2" fontId="0" fillId="20" borderId="27" xfId="0" applyNumberFormat="1" applyFill="1" applyBorder="1" applyAlignment="1">
      <alignment/>
    </xf>
    <xf numFmtId="0" fontId="1" fillId="20" borderId="28" xfId="0" applyFont="1" applyFill="1" applyBorder="1" applyAlignment="1">
      <alignment horizontal="left"/>
    </xf>
    <xf numFmtId="0" fontId="0" fillId="20" borderId="29" xfId="0" applyFill="1" applyBorder="1" applyAlignment="1">
      <alignment horizontal="center"/>
    </xf>
    <xf numFmtId="0" fontId="0" fillId="20" borderId="30" xfId="0" applyFill="1" applyBorder="1" applyAlignment="1">
      <alignment horizontal="right"/>
    </xf>
    <xf numFmtId="0" fontId="0" fillId="20" borderId="16" xfId="0" applyFill="1" applyBorder="1" applyAlignment="1">
      <alignment horizontal="right"/>
    </xf>
    <xf numFmtId="0" fontId="0" fillId="20" borderId="29" xfId="0" applyFill="1" applyBorder="1" applyAlignment="1">
      <alignment/>
    </xf>
    <xf numFmtId="0" fontId="0" fillId="20" borderId="31" xfId="0" applyNumberFormat="1" applyFill="1" applyBorder="1" applyAlignment="1">
      <alignment/>
    </xf>
    <xf numFmtId="0" fontId="7" fillId="22" borderId="32" xfId="0" applyFont="1" applyFill="1" applyBorder="1" applyAlignment="1">
      <alignment vertical="top"/>
    </xf>
    <xf numFmtId="166" fontId="7" fillId="22" borderId="32" xfId="0" applyNumberFormat="1" applyFont="1" applyFill="1" applyBorder="1" applyAlignment="1">
      <alignment vertical="top"/>
    </xf>
    <xf numFmtId="0" fontId="7" fillId="22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166" fontId="7" fillId="0" borderId="10" xfId="0" applyNumberFormat="1" applyFont="1" applyBorder="1" applyAlignment="1">
      <alignment vertical="top"/>
    </xf>
    <xf numFmtId="0" fontId="7" fillId="22" borderId="33" xfId="0" applyFont="1" applyFill="1" applyBorder="1" applyAlignment="1">
      <alignment vertical="top"/>
    </xf>
    <xf numFmtId="166" fontId="7" fillId="22" borderId="33" xfId="0" applyNumberFormat="1" applyFont="1" applyFill="1" applyBorder="1" applyAlignment="1">
      <alignment vertical="top"/>
    </xf>
    <xf numFmtId="0" fontId="7" fillId="24" borderId="10" xfId="0" applyFont="1" applyFill="1" applyBorder="1" applyAlignment="1">
      <alignment vertical="top"/>
    </xf>
    <xf numFmtId="0" fontId="7" fillId="20" borderId="10" xfId="0" applyFont="1" applyFill="1" applyBorder="1" applyAlignment="1">
      <alignment vertical="top"/>
    </xf>
    <xf numFmtId="0" fontId="0" fillId="20" borderId="25" xfId="0" applyFill="1" applyBorder="1" applyAlignment="1" quotePrefix="1">
      <alignment/>
    </xf>
    <xf numFmtId="16" fontId="7" fillId="22" borderId="32" xfId="0" applyNumberFormat="1" applyFont="1" applyFill="1" applyBorder="1" applyAlignment="1">
      <alignment vertical="top"/>
    </xf>
    <xf numFmtId="16" fontId="7" fillId="22" borderId="10" xfId="0" applyNumberFormat="1" applyFont="1" applyFill="1" applyBorder="1" applyAlignment="1">
      <alignment vertical="top"/>
    </xf>
    <xf numFmtId="16" fontId="7" fillId="4" borderId="10" xfId="0" applyNumberFormat="1" applyFont="1" applyFill="1" applyBorder="1" applyAlignment="1">
      <alignment vertical="top"/>
    </xf>
    <xf numFmtId="16" fontId="7" fillId="4" borderId="33" xfId="0" applyNumberFormat="1" applyFont="1" applyFill="1" applyBorder="1" applyAlignment="1">
      <alignment vertical="top"/>
    </xf>
    <xf numFmtId="0" fontId="7" fillId="24" borderId="33" xfId="0" applyFont="1" applyFill="1" applyBorder="1" applyAlignment="1">
      <alignment vertical="top"/>
    </xf>
    <xf numFmtId="165" fontId="0" fillId="0" borderId="33" xfId="0" applyNumberForma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24" borderId="17" xfId="0" applyFont="1" applyFill="1" applyBorder="1" applyAlignment="1">
      <alignment vertical="top"/>
    </xf>
    <xf numFmtId="16" fontId="7" fillId="4" borderId="32" xfId="0" applyNumberFormat="1" applyFont="1" applyFill="1" applyBorder="1" applyAlignment="1">
      <alignment vertical="top"/>
    </xf>
    <xf numFmtId="0" fontId="7" fillId="24" borderId="32" xfId="0" applyFont="1" applyFill="1" applyBorder="1" applyAlignment="1">
      <alignment vertical="top"/>
    </xf>
    <xf numFmtId="2" fontId="0" fillId="22" borderId="34" xfId="0" applyNumberFormat="1" applyFill="1" applyBorder="1" applyAlignment="1">
      <alignment vertical="top"/>
    </xf>
    <xf numFmtId="2" fontId="0" fillId="20" borderId="30" xfId="0" applyNumberFormat="1" applyFill="1" applyBorder="1" applyAlignment="1">
      <alignment/>
    </xf>
    <xf numFmtId="2" fontId="0" fillId="20" borderId="19" xfId="0" applyNumberFormat="1" applyFill="1" applyBorder="1" applyAlignment="1">
      <alignment/>
    </xf>
    <xf numFmtId="0" fontId="0" fillId="20" borderId="0" xfId="0" applyFill="1" applyBorder="1" applyAlignment="1">
      <alignment horizontal="center"/>
    </xf>
    <xf numFmtId="0" fontId="0" fillId="20" borderId="35" xfId="0" applyFill="1" applyBorder="1" applyAlignment="1">
      <alignment horizontal="left"/>
    </xf>
    <xf numFmtId="0" fontId="1" fillId="20" borderId="36" xfId="0" applyFont="1" applyFill="1" applyBorder="1" applyAlignment="1">
      <alignment/>
    </xf>
    <xf numFmtId="0" fontId="6" fillId="2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top"/>
    </xf>
    <xf numFmtId="0" fontId="7" fillId="22" borderId="38" xfId="0" applyFont="1" applyFill="1" applyBorder="1" applyAlignment="1">
      <alignment vertical="top"/>
    </xf>
    <xf numFmtId="0" fontId="11" fillId="0" borderId="39" xfId="0" applyFont="1" applyFill="1" applyBorder="1" applyAlignment="1">
      <alignment/>
    </xf>
    <xf numFmtId="0" fontId="0" fillId="20" borderId="40" xfId="0" applyFill="1" applyBorder="1" applyAlignment="1">
      <alignment horizontal="left"/>
    </xf>
    <xf numFmtId="0" fontId="0" fillId="20" borderId="41" xfId="0" applyFont="1" applyFill="1" applyBorder="1" applyAlignment="1">
      <alignment/>
    </xf>
    <xf numFmtId="0" fontId="0" fillId="20" borderId="42" xfId="0" applyFont="1" applyFill="1" applyBorder="1" applyAlignment="1">
      <alignment/>
    </xf>
    <xf numFmtId="0" fontId="0" fillId="20" borderId="41" xfId="0" applyFill="1" applyBorder="1" applyAlignment="1">
      <alignment horizontal="right"/>
    </xf>
    <xf numFmtId="0" fontId="0" fillId="20" borderId="41" xfId="0" applyFill="1" applyBorder="1" applyAlignment="1">
      <alignment horizontal="center"/>
    </xf>
    <xf numFmtId="0" fontId="0" fillId="20" borderId="23" xfId="0" applyFill="1" applyBorder="1" applyAlignment="1">
      <alignment horizontal="left"/>
    </xf>
    <xf numFmtId="0" fontId="0" fillId="20" borderId="36" xfId="0" applyFill="1" applyBorder="1" applyAlignment="1">
      <alignment horizontal="left"/>
    </xf>
    <xf numFmtId="0" fontId="7" fillId="24" borderId="32" xfId="0" applyFont="1" applyFill="1" applyBorder="1" applyAlignment="1">
      <alignment vertical="top" wrapText="1"/>
    </xf>
    <xf numFmtId="165" fontId="0" fillId="2" borderId="10" xfId="0" applyNumberFormat="1" applyFill="1" applyBorder="1" applyAlignment="1">
      <alignment vertical="top"/>
    </xf>
    <xf numFmtId="0" fontId="7" fillId="24" borderId="10" xfId="0" applyFont="1" applyFill="1" applyBorder="1" applyAlignment="1">
      <alignment vertical="top" wrapText="1"/>
    </xf>
    <xf numFmtId="0" fontId="7" fillId="24" borderId="33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1" fillId="20" borderId="22" xfId="0" applyFont="1" applyFill="1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 vertical="top" wrapText="1"/>
    </xf>
    <xf numFmtId="0" fontId="0" fillId="11" borderId="41" xfId="0" applyFill="1" applyBorder="1" applyAlignment="1">
      <alignment/>
    </xf>
    <xf numFmtId="0" fontId="0" fillId="11" borderId="41" xfId="0" applyFill="1" applyBorder="1" applyAlignment="1">
      <alignment/>
    </xf>
    <xf numFmtId="0" fontId="7" fillId="24" borderId="17" xfId="0" applyFont="1" applyFill="1" applyBorder="1" applyAlignment="1">
      <alignment vertical="top" wrapText="1"/>
    </xf>
    <xf numFmtId="0" fontId="7" fillId="22" borderId="32" xfId="0" applyFont="1" applyFill="1" applyBorder="1" applyAlignment="1">
      <alignment vertical="top" wrapText="1"/>
    </xf>
    <xf numFmtId="0" fontId="7" fillId="22" borderId="33" xfId="0" applyFont="1" applyFill="1" applyBorder="1" applyAlignment="1">
      <alignment vertical="top" wrapText="1"/>
    </xf>
    <xf numFmtId="0" fontId="7" fillId="24" borderId="37" xfId="0" applyFont="1" applyFill="1" applyBorder="1" applyAlignment="1">
      <alignment vertical="top"/>
    </xf>
    <xf numFmtId="166" fontId="7" fillId="24" borderId="10" xfId="0" applyNumberFormat="1" applyFont="1" applyFill="1" applyBorder="1" applyAlignment="1">
      <alignment vertical="top"/>
    </xf>
    <xf numFmtId="16" fontId="7" fillId="24" borderId="32" xfId="0" applyNumberFormat="1" applyFont="1" applyFill="1" applyBorder="1" applyAlignment="1">
      <alignment vertical="top"/>
    </xf>
    <xf numFmtId="0" fontId="0" fillId="24" borderId="32" xfId="0" applyFill="1" applyBorder="1" applyAlignment="1">
      <alignment vertical="top"/>
    </xf>
    <xf numFmtId="2" fontId="0" fillId="24" borderId="32" xfId="0" applyNumberFormat="1" applyFill="1" applyBorder="1" applyAlignment="1">
      <alignment vertical="top"/>
    </xf>
    <xf numFmtId="165" fontId="0" fillId="24" borderId="32" xfId="0" applyNumberFormat="1" applyFill="1" applyBorder="1" applyAlignment="1">
      <alignment vertical="top"/>
    </xf>
    <xf numFmtId="165" fontId="0" fillId="24" borderId="33" xfId="0" applyNumberFormat="1" applyFill="1" applyBorder="1" applyAlignment="1">
      <alignment vertical="top"/>
    </xf>
    <xf numFmtId="0" fontId="7" fillId="24" borderId="44" xfId="0" applyFont="1" applyFill="1" applyBorder="1" applyAlignment="1">
      <alignment vertical="top"/>
    </xf>
    <xf numFmtId="16" fontId="7" fillId="24" borderId="10" xfId="0" applyNumberFormat="1" applyFont="1" applyFill="1" applyBorder="1" applyAlignment="1">
      <alignment vertical="top"/>
    </xf>
    <xf numFmtId="0" fontId="0" fillId="24" borderId="10" xfId="0" applyFill="1" applyBorder="1" applyAlignment="1">
      <alignment vertical="top"/>
    </xf>
    <xf numFmtId="2" fontId="0" fillId="24" borderId="10" xfId="0" applyNumberFormat="1" applyFill="1" applyBorder="1" applyAlignment="1">
      <alignment vertical="top"/>
    </xf>
    <xf numFmtId="165" fontId="0" fillId="24" borderId="10" xfId="0" applyNumberFormat="1" applyFill="1" applyBorder="1" applyAlignment="1">
      <alignment vertical="top"/>
    </xf>
    <xf numFmtId="0" fontId="0" fillId="24" borderId="10" xfId="0" applyFill="1" applyBorder="1" applyAlignment="1">
      <alignment/>
    </xf>
    <xf numFmtId="0" fontId="7" fillId="24" borderId="38" xfId="0" applyFont="1" applyFill="1" applyBorder="1" applyAlignment="1">
      <alignment vertical="top"/>
    </xf>
    <xf numFmtId="166" fontId="7" fillId="24" borderId="33" xfId="0" applyNumberFormat="1" applyFont="1" applyFill="1" applyBorder="1" applyAlignment="1">
      <alignment vertical="top"/>
    </xf>
    <xf numFmtId="16" fontId="7" fillId="24" borderId="33" xfId="0" applyNumberFormat="1" applyFont="1" applyFill="1" applyBorder="1" applyAlignment="1">
      <alignment vertical="top"/>
    </xf>
    <xf numFmtId="0" fontId="0" fillId="24" borderId="33" xfId="0" applyFill="1" applyBorder="1" applyAlignment="1">
      <alignment vertical="top"/>
    </xf>
    <xf numFmtId="2" fontId="0" fillId="24" borderId="33" xfId="0" applyNumberFormat="1" applyFill="1" applyBorder="1" applyAlignment="1">
      <alignment vertical="top"/>
    </xf>
    <xf numFmtId="0" fontId="7" fillId="4" borderId="37" xfId="0" applyFont="1" applyFill="1" applyBorder="1" applyAlignment="1">
      <alignment vertical="top"/>
    </xf>
    <xf numFmtId="166" fontId="7" fillId="4" borderId="10" xfId="0" applyNumberFormat="1" applyFont="1" applyFill="1" applyBorder="1" applyAlignment="1">
      <alignment vertical="top"/>
    </xf>
    <xf numFmtId="0" fontId="7" fillId="4" borderId="32" xfId="0" applyFont="1" applyFill="1" applyBorder="1" applyAlignment="1">
      <alignment vertical="top" wrapText="1"/>
    </xf>
    <xf numFmtId="0" fontId="7" fillId="4" borderId="32" xfId="0" applyFont="1" applyFill="1" applyBorder="1" applyAlignment="1">
      <alignment vertical="top"/>
    </xf>
    <xf numFmtId="0" fontId="7" fillId="4" borderId="10" xfId="0" applyFont="1" applyFill="1" applyBorder="1" applyAlignment="1">
      <alignment vertical="top"/>
    </xf>
    <xf numFmtId="0" fontId="0" fillId="4" borderId="10" xfId="0" applyFill="1" applyBorder="1" applyAlignment="1">
      <alignment vertical="top"/>
    </xf>
    <xf numFmtId="2" fontId="0" fillId="4" borderId="10" xfId="0" applyNumberFormat="1" applyFill="1" applyBorder="1" applyAlignment="1">
      <alignment vertical="top"/>
    </xf>
    <xf numFmtId="165" fontId="0" fillId="4" borderId="10" xfId="0" applyNumberFormat="1" applyFill="1" applyBorder="1" applyAlignment="1">
      <alignment vertical="top"/>
    </xf>
    <xf numFmtId="165" fontId="0" fillId="4" borderId="33" xfId="0" applyNumberFormat="1" applyFill="1" applyBorder="1" applyAlignment="1">
      <alignment vertical="top"/>
    </xf>
    <xf numFmtId="0" fontId="7" fillId="4" borderId="44" xfId="0" applyFont="1" applyFill="1" applyBorder="1" applyAlignment="1">
      <alignment vertical="top"/>
    </xf>
    <xf numFmtId="0" fontId="7" fillId="4" borderId="10" xfId="0" applyFont="1" applyFill="1" applyBorder="1" applyAlignment="1">
      <alignment vertical="top" wrapText="1"/>
    </xf>
    <xf numFmtId="0" fontId="7" fillId="4" borderId="17" xfId="0" applyFont="1" applyFill="1" applyBorder="1" applyAlignment="1">
      <alignment vertical="top"/>
    </xf>
    <xf numFmtId="0" fontId="7" fillId="4" borderId="33" xfId="0" applyFont="1" applyFill="1" applyBorder="1" applyAlignment="1">
      <alignment vertical="top"/>
    </xf>
    <xf numFmtId="0" fontId="0" fillId="4" borderId="33" xfId="0" applyFill="1" applyBorder="1" applyAlignment="1">
      <alignment vertical="top"/>
    </xf>
    <xf numFmtId="2" fontId="0" fillId="4" borderId="33" xfId="0" applyNumberFormat="1" applyFill="1" applyBorder="1" applyAlignment="1">
      <alignment vertical="top"/>
    </xf>
    <xf numFmtId="166" fontId="7" fillId="4" borderId="45" xfId="0" applyNumberFormat="1" applyFont="1" applyFill="1" applyBorder="1" applyAlignment="1">
      <alignment vertical="top"/>
    </xf>
    <xf numFmtId="0" fontId="0" fillId="4" borderId="32" xfId="0" applyFill="1" applyBorder="1" applyAlignment="1">
      <alignment vertical="top"/>
    </xf>
    <xf numFmtId="2" fontId="0" fillId="4" borderId="32" xfId="0" applyNumberFormat="1" applyFill="1" applyBorder="1" applyAlignment="1">
      <alignment vertical="top"/>
    </xf>
    <xf numFmtId="166" fontId="7" fillId="4" borderId="35" xfId="0" applyNumberFormat="1" applyFont="1" applyFill="1" applyBorder="1" applyAlignment="1">
      <alignment vertical="top"/>
    </xf>
    <xf numFmtId="0" fontId="7" fillId="4" borderId="38" xfId="0" applyFont="1" applyFill="1" applyBorder="1" applyAlignment="1">
      <alignment vertical="top"/>
    </xf>
    <xf numFmtId="166" fontId="7" fillId="4" borderId="33" xfId="0" applyNumberFormat="1" applyFont="1" applyFill="1" applyBorder="1" applyAlignment="1">
      <alignment vertical="top"/>
    </xf>
    <xf numFmtId="0" fontId="7" fillId="4" borderId="33" xfId="0" applyFont="1" applyFill="1" applyBorder="1" applyAlignment="1">
      <alignment vertical="top" wrapText="1"/>
    </xf>
    <xf numFmtId="165" fontId="0" fillId="4" borderId="32" xfId="0" applyNumberFormat="1" applyFill="1" applyBorder="1" applyAlignment="1">
      <alignment vertical="top"/>
    </xf>
    <xf numFmtId="166" fontId="7" fillId="4" borderId="32" xfId="0" applyNumberFormat="1" applyFont="1" applyFill="1" applyBorder="1" applyAlignment="1">
      <alignment vertical="top"/>
    </xf>
    <xf numFmtId="166" fontId="7" fillId="4" borderId="17" xfId="0" applyNumberFormat="1" applyFont="1" applyFill="1" applyBorder="1" applyAlignment="1">
      <alignment vertical="top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166" fontId="7" fillId="24" borderId="17" xfId="0" applyNumberFormat="1" applyFont="1" applyFill="1" applyBorder="1" applyAlignment="1">
      <alignment vertical="top"/>
    </xf>
    <xf numFmtId="0" fontId="0" fillId="24" borderId="17" xfId="0" applyFill="1" applyBorder="1" applyAlignment="1">
      <alignment/>
    </xf>
    <xf numFmtId="0" fontId="0" fillId="24" borderId="17" xfId="0" applyFill="1" applyBorder="1" applyAlignment="1">
      <alignment vertical="top"/>
    </xf>
    <xf numFmtId="2" fontId="0" fillId="24" borderId="17" xfId="0" applyNumberFormat="1" applyFill="1" applyBorder="1" applyAlignment="1">
      <alignment vertical="top"/>
    </xf>
    <xf numFmtId="165" fontId="0" fillId="24" borderId="17" xfId="0" applyNumberFormat="1" applyFill="1" applyBorder="1" applyAlignment="1">
      <alignment vertical="top"/>
    </xf>
    <xf numFmtId="166" fontId="7" fillId="24" borderId="32" xfId="0" applyNumberFormat="1" applyFont="1" applyFill="1" applyBorder="1" applyAlignment="1">
      <alignment vertical="top"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Fill="1" applyBorder="1" applyAlignment="1">
      <alignment/>
    </xf>
    <xf numFmtId="0" fontId="7" fillId="0" borderId="17" xfId="0" applyNumberFormat="1" applyFont="1" applyFill="1" applyBorder="1" applyAlignment="1">
      <alignment vertical="top"/>
    </xf>
    <xf numFmtId="0" fontId="7" fillId="0" borderId="17" xfId="0" applyFont="1" applyFill="1" applyBorder="1" applyAlignment="1">
      <alignment vertical="top"/>
    </xf>
    <xf numFmtId="0" fontId="7" fillId="0" borderId="33" xfId="0" applyFont="1" applyFill="1" applyBorder="1" applyAlignment="1">
      <alignment vertical="top"/>
    </xf>
    <xf numFmtId="0" fontId="0" fillId="25" borderId="16" xfId="0" applyFill="1" applyBorder="1" applyAlignment="1">
      <alignment/>
    </xf>
    <xf numFmtId="0" fontId="0" fillId="26" borderId="0" xfId="0" applyFill="1" applyBorder="1" applyAlignment="1">
      <alignment/>
    </xf>
    <xf numFmtId="0" fontId="17" fillId="4" borderId="32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5" xfId="0" applyFill="1" applyBorder="1" applyAlignment="1">
      <alignment vertical="top"/>
    </xf>
    <xf numFmtId="0" fontId="0" fillId="0" borderId="47" xfId="0" applyFont="1" applyFill="1" applyBorder="1" applyAlignment="1">
      <alignment vertical="top" wrapText="1"/>
    </xf>
    <xf numFmtId="0" fontId="13" fillId="0" borderId="47" xfId="0" applyFont="1" applyFill="1" applyBorder="1" applyAlignment="1">
      <alignment horizontal="left" vertical="top" wrapText="1"/>
    </xf>
    <xf numFmtId="0" fontId="0" fillId="0" borderId="43" xfId="0" applyFill="1" applyBorder="1" applyAlignment="1">
      <alignment vertical="top" wrapText="1"/>
    </xf>
    <xf numFmtId="0" fontId="12" fillId="0" borderId="0" xfId="0" applyFont="1" applyFill="1" applyAlignment="1">
      <alignment wrapText="1"/>
    </xf>
    <xf numFmtId="0" fontId="0" fillId="0" borderId="47" xfId="0" applyFill="1" applyBorder="1" applyAlignment="1">
      <alignment vertical="top" wrapText="1"/>
    </xf>
    <xf numFmtId="0" fontId="0" fillId="0" borderId="47" xfId="0" applyFill="1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22" borderId="47" xfId="0" applyFont="1" applyFill="1" applyBorder="1" applyAlignment="1">
      <alignment vertical="top" wrapText="1"/>
    </xf>
    <xf numFmtId="0" fontId="0" fillId="22" borderId="43" xfId="0" applyFill="1" applyBorder="1" applyAlignment="1">
      <alignment vertical="top" wrapText="1"/>
    </xf>
    <xf numFmtId="0" fontId="0" fillId="22" borderId="47" xfId="0" applyFill="1" applyBorder="1" applyAlignment="1">
      <alignment vertical="top" wrapText="1"/>
    </xf>
    <xf numFmtId="0" fontId="7" fillId="22" borderId="37" xfId="0" applyFont="1" applyFill="1" applyBorder="1" applyAlignment="1">
      <alignment vertical="top"/>
    </xf>
    <xf numFmtId="166" fontId="7" fillId="22" borderId="10" xfId="0" applyNumberFormat="1" applyFont="1" applyFill="1" applyBorder="1" applyAlignment="1">
      <alignment vertical="top"/>
    </xf>
    <xf numFmtId="0" fontId="7" fillId="22" borderId="10" xfId="0" applyFont="1" applyFill="1" applyBorder="1" applyAlignment="1">
      <alignment vertical="top" wrapText="1"/>
    </xf>
    <xf numFmtId="0" fontId="0" fillId="22" borderId="32" xfId="0" applyFill="1" applyBorder="1" applyAlignment="1">
      <alignment vertical="top"/>
    </xf>
    <xf numFmtId="2" fontId="0" fillId="22" borderId="32" xfId="0" applyNumberFormat="1" applyFill="1" applyBorder="1" applyAlignment="1">
      <alignment vertical="top"/>
    </xf>
    <xf numFmtId="165" fontId="0" fillId="22" borderId="32" xfId="0" applyNumberFormat="1" applyFill="1" applyBorder="1" applyAlignment="1">
      <alignment vertical="top"/>
    </xf>
    <xf numFmtId="165" fontId="0" fillId="22" borderId="33" xfId="0" applyNumberFormat="1" applyFill="1" applyBorder="1" applyAlignment="1">
      <alignment vertical="top"/>
    </xf>
    <xf numFmtId="0" fontId="7" fillId="22" borderId="44" xfId="0" applyFont="1" applyFill="1" applyBorder="1" applyAlignment="1">
      <alignment vertical="top"/>
    </xf>
    <xf numFmtId="165" fontId="0" fillId="22" borderId="10" xfId="0" applyNumberFormat="1" applyFill="1" applyBorder="1" applyAlignment="1">
      <alignment vertical="top"/>
    </xf>
    <xf numFmtId="0" fontId="0" fillId="22" borderId="15" xfId="0" applyFill="1" applyBorder="1" applyAlignment="1">
      <alignment vertical="top" wrapText="1"/>
    </xf>
    <xf numFmtId="0" fontId="17" fillId="4" borderId="10" xfId="0" applyFont="1" applyFill="1" applyBorder="1" applyAlignment="1">
      <alignment vertical="top" wrapText="1"/>
    </xf>
    <xf numFmtId="0" fontId="17" fillId="4" borderId="33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Высотный график маршрута 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III 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к/с, июль 2009г.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835"/>
          <c:w val="0.959"/>
          <c:h val="0.817"/>
        </c:manualLayout>
      </c:layout>
      <c:lineChart>
        <c:grouping val="standard"/>
        <c:varyColors val="0"/>
        <c:ser>
          <c:idx val="0"/>
          <c:order val="0"/>
          <c:tx>
            <c:v>дневная высота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ПЛАН!$B$10:$B$61</c:f>
              <c:strCache>
                <c:ptCount val="50"/>
                <c:pt idx="1">
                  <c:v>40372</c:v>
                </c:pt>
                <c:pt idx="4">
                  <c:v>40373</c:v>
                </c:pt>
                <c:pt idx="7">
                  <c:v>40374</c:v>
                </c:pt>
                <c:pt idx="10">
                  <c:v>40375</c:v>
                </c:pt>
                <c:pt idx="13">
                  <c:v>40376</c:v>
                </c:pt>
                <c:pt idx="16">
                  <c:v>40377</c:v>
                </c:pt>
                <c:pt idx="18">
                  <c:v>40378</c:v>
                </c:pt>
                <c:pt idx="21">
                  <c:v>40379</c:v>
                </c:pt>
                <c:pt idx="23">
                  <c:v>40380</c:v>
                </c:pt>
                <c:pt idx="26">
                  <c:v>40381</c:v>
                </c:pt>
                <c:pt idx="29">
                  <c:v>40382</c:v>
                </c:pt>
                <c:pt idx="32">
                  <c:v>40383</c:v>
                </c:pt>
                <c:pt idx="34">
                  <c:v>40384</c:v>
                </c:pt>
                <c:pt idx="36">
                  <c:v>40385</c:v>
                </c:pt>
                <c:pt idx="38">
                  <c:v>40386</c:v>
                </c:pt>
                <c:pt idx="40">
                  <c:v>40387</c:v>
                </c:pt>
                <c:pt idx="43">
                  <c:v>40388</c:v>
                </c:pt>
                <c:pt idx="45">
                  <c:v>40389</c:v>
                </c:pt>
                <c:pt idx="48">
                  <c:v>40390</c:v>
                </c:pt>
              </c:strCache>
            </c:strRef>
          </c:cat>
          <c:val>
            <c:numRef>
              <c:f>ПЛАН!$H$6:$H$55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2200</c:v>
                </c:pt>
                <c:pt idx="3">
                  <c:v>2200</c:v>
                </c:pt>
                <c:pt idx="4">
                  <c:v>2200</c:v>
                </c:pt>
                <c:pt idx="5">
                  <c:v>2200</c:v>
                </c:pt>
                <c:pt idx="6">
                  <c:v>2550</c:v>
                </c:pt>
                <c:pt idx="7">
                  <c:v>2600</c:v>
                </c:pt>
                <c:pt idx="8">
                  <c:v>3100</c:v>
                </c:pt>
                <c:pt idx="9">
                  <c:v>3100</c:v>
                </c:pt>
                <c:pt idx="10">
                  <c:v>3100</c:v>
                </c:pt>
                <c:pt idx="11">
                  <c:v>3400</c:v>
                </c:pt>
                <c:pt idx="12">
                  <c:v>3500</c:v>
                </c:pt>
                <c:pt idx="13">
                  <c:v>3400</c:v>
                </c:pt>
                <c:pt idx="14">
                  <c:v>3950</c:v>
                </c:pt>
                <c:pt idx="15">
                  <c:v>3700</c:v>
                </c:pt>
                <c:pt idx="16">
                  <c:v>3700</c:v>
                </c:pt>
                <c:pt idx="17">
                  <c:v>3800</c:v>
                </c:pt>
                <c:pt idx="18">
                  <c:v>4360</c:v>
                </c:pt>
                <c:pt idx="19">
                  <c:v>4000</c:v>
                </c:pt>
                <c:pt idx="20">
                  <c:v>3350</c:v>
                </c:pt>
                <c:pt idx="21">
                  <c:v>3350</c:v>
                </c:pt>
                <c:pt idx="22">
                  <c:v>3280</c:v>
                </c:pt>
                <c:pt idx="23">
                  <c:v>3440</c:v>
                </c:pt>
                <c:pt idx="24">
                  <c:v>4100</c:v>
                </c:pt>
                <c:pt idx="25">
                  <c:v>4340</c:v>
                </c:pt>
                <c:pt idx="26">
                  <c:v>2900</c:v>
                </c:pt>
                <c:pt idx="27">
                  <c:v>2900</c:v>
                </c:pt>
                <c:pt idx="28">
                  <c:v>2900</c:v>
                </c:pt>
                <c:pt idx="29">
                  <c:v>2900</c:v>
                </c:pt>
                <c:pt idx="30">
                  <c:v>3200</c:v>
                </c:pt>
                <c:pt idx="31">
                  <c:v>3200</c:v>
                </c:pt>
                <c:pt idx="32">
                  <c:v>3200</c:v>
                </c:pt>
                <c:pt idx="33">
                  <c:v>3400</c:v>
                </c:pt>
                <c:pt idx="34">
                  <c:v>3400</c:v>
                </c:pt>
                <c:pt idx="35">
                  <c:v>3400</c:v>
                </c:pt>
                <c:pt idx="36">
                  <c:v>4300</c:v>
                </c:pt>
                <c:pt idx="37">
                  <c:v>3300</c:v>
                </c:pt>
                <c:pt idx="38">
                  <c:v>3500</c:v>
                </c:pt>
                <c:pt idx="39">
                  <c:v>3500</c:v>
                </c:pt>
                <c:pt idx="40">
                  <c:v>3800</c:v>
                </c:pt>
                <c:pt idx="41">
                  <c:v>3800</c:v>
                </c:pt>
                <c:pt idx="42">
                  <c:v>4000</c:v>
                </c:pt>
                <c:pt idx="43">
                  <c:v>4000</c:v>
                </c:pt>
                <c:pt idx="44">
                  <c:v>5000</c:v>
                </c:pt>
                <c:pt idx="45">
                  <c:v>5000</c:v>
                </c:pt>
                <c:pt idx="46">
                  <c:v>5000</c:v>
                </c:pt>
                <c:pt idx="47">
                  <c:v>5000</c:v>
                </c:pt>
                <c:pt idx="48">
                  <c:v>5000</c:v>
                </c:pt>
                <c:pt idx="49">
                  <c:v>3500</c:v>
                </c:pt>
              </c:numCache>
            </c:numRef>
          </c:val>
          <c:smooth val="0"/>
        </c:ser>
        <c:ser>
          <c:idx val="1"/>
          <c:order val="1"/>
          <c:tx>
            <c:v>ночная высота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ПЛАН!$B$10:$B$61</c:f>
              <c:strCache>
                <c:ptCount val="50"/>
                <c:pt idx="1">
                  <c:v>40372</c:v>
                </c:pt>
                <c:pt idx="4">
                  <c:v>40373</c:v>
                </c:pt>
                <c:pt idx="7">
                  <c:v>40374</c:v>
                </c:pt>
                <c:pt idx="10">
                  <c:v>40375</c:v>
                </c:pt>
                <c:pt idx="13">
                  <c:v>40376</c:v>
                </c:pt>
                <c:pt idx="16">
                  <c:v>40377</c:v>
                </c:pt>
                <c:pt idx="18">
                  <c:v>40378</c:v>
                </c:pt>
                <c:pt idx="21">
                  <c:v>40379</c:v>
                </c:pt>
                <c:pt idx="23">
                  <c:v>40380</c:v>
                </c:pt>
                <c:pt idx="26">
                  <c:v>40381</c:v>
                </c:pt>
                <c:pt idx="29">
                  <c:v>40382</c:v>
                </c:pt>
                <c:pt idx="32">
                  <c:v>40383</c:v>
                </c:pt>
                <c:pt idx="34">
                  <c:v>40384</c:v>
                </c:pt>
                <c:pt idx="36">
                  <c:v>40385</c:v>
                </c:pt>
                <c:pt idx="38">
                  <c:v>40386</c:v>
                </c:pt>
                <c:pt idx="40">
                  <c:v>40387</c:v>
                </c:pt>
                <c:pt idx="43">
                  <c:v>40388</c:v>
                </c:pt>
                <c:pt idx="45">
                  <c:v>40389</c:v>
                </c:pt>
                <c:pt idx="48">
                  <c:v>40390</c:v>
                </c:pt>
              </c:strCache>
            </c:strRef>
          </c:cat>
          <c:val>
            <c:numRef>
              <c:f>ПЛАН!$I$6:$I$55</c:f>
              <c:numCache>
                <c:ptCount val="50"/>
                <c:pt idx="4">
                  <c:v>2200</c:v>
                </c:pt>
                <c:pt idx="7">
                  <c:v>2600</c:v>
                </c:pt>
                <c:pt idx="10">
                  <c:v>3100</c:v>
                </c:pt>
                <c:pt idx="13">
                  <c:v>3400</c:v>
                </c:pt>
                <c:pt idx="16">
                  <c:v>3700</c:v>
                </c:pt>
                <c:pt idx="19">
                  <c:v>4000</c:v>
                </c:pt>
                <c:pt idx="21">
                  <c:v>3350</c:v>
                </c:pt>
                <c:pt idx="24">
                  <c:v>4100</c:v>
                </c:pt>
                <c:pt idx="26">
                  <c:v>2900</c:v>
                </c:pt>
                <c:pt idx="29">
                  <c:v>2900</c:v>
                </c:pt>
                <c:pt idx="32">
                  <c:v>3200</c:v>
                </c:pt>
                <c:pt idx="35">
                  <c:v>3400</c:v>
                </c:pt>
                <c:pt idx="37">
                  <c:v>3300</c:v>
                </c:pt>
                <c:pt idx="39">
                  <c:v>3500</c:v>
                </c:pt>
                <c:pt idx="41">
                  <c:v>3800</c:v>
                </c:pt>
                <c:pt idx="43">
                  <c:v>4000</c:v>
                </c:pt>
                <c:pt idx="46">
                  <c:v>5000</c:v>
                </c:pt>
                <c:pt idx="48">
                  <c:v>5000</c:v>
                </c:pt>
              </c:numCache>
            </c:numRef>
          </c:val>
          <c:smooth val="0"/>
        </c:ser>
        <c:marker val="1"/>
        <c:axId val="62622456"/>
        <c:axId val="52526105"/>
      </c:lineChart>
      <c:catAx>
        <c:axId val="62622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526105"/>
        <c:crosses val="autoZero"/>
        <c:auto val="0"/>
        <c:lblOffset val="100"/>
        <c:tickLblSkip val="2"/>
        <c:noMultiLvlLbl val="0"/>
      </c:catAx>
      <c:valAx>
        <c:axId val="52526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высота, м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62245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4"/>
          <c:y val="0.07925"/>
          <c:w val="0.30275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98"/>
  </sheetViews>
  <pageMargins left="0.7874015748031497" right="0.7874015748031497" top="0.7874015748031497" bottom="0.787401574803149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105525"/>
    <xdr:graphicFrame>
      <xdr:nvGraphicFramePr>
        <xdr:cNvPr id="1" name="Shape 1025"/>
        <xdr:cNvGraphicFramePr/>
      </xdr:nvGraphicFramePr>
      <xdr:xfrm>
        <a:off x="0" y="0"/>
        <a:ext cx="92392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>
    <row r="1" ht="409.5">
      <c r="A1" s="178" t="s">
        <v>119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V79"/>
  <sheetViews>
    <sheetView tabSelected="1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3.125" style="0" customWidth="1"/>
    <col min="2" max="2" width="5.25390625" style="0" customWidth="1"/>
    <col min="3" max="3" width="5.625" style="0" hidden="1" customWidth="1"/>
    <col min="4" max="4" width="41.75390625" style="80" customWidth="1"/>
    <col min="5" max="5" width="4.375" style="0" customWidth="1"/>
    <col min="6" max="6" width="2.875" style="0" bestFit="1" customWidth="1"/>
    <col min="7" max="7" width="5.125" style="0" customWidth="1"/>
    <col min="8" max="8" width="5.875" style="0" customWidth="1"/>
    <col min="9" max="9" width="5.375" style="0" customWidth="1"/>
    <col min="10" max="10" width="5.625" style="0" customWidth="1"/>
    <col min="11" max="11" width="6.25390625" style="0" customWidth="1"/>
    <col min="12" max="12" width="6.00390625" style="0" customWidth="1"/>
    <col min="13" max="13" width="5.125" style="0" customWidth="1"/>
    <col min="14" max="14" width="4.875" style="0" customWidth="1"/>
    <col min="15" max="15" width="36.75390625" style="0" customWidth="1"/>
    <col min="16" max="16384" width="9.125" style="6" customWidth="1"/>
  </cols>
  <sheetData>
    <row r="1" spans="1:15" ht="14.25">
      <c r="A1" s="64">
        <f>ROW(A63)</f>
        <v>63</v>
      </c>
      <c r="B1" s="4"/>
      <c r="C1" s="4"/>
      <c r="D1" s="77" t="s">
        <v>49</v>
      </c>
      <c r="E1" s="4"/>
      <c r="F1" s="4"/>
      <c r="G1" s="4"/>
      <c r="H1" s="4"/>
      <c r="I1" s="4"/>
      <c r="J1" s="66"/>
      <c r="K1" s="68" t="s">
        <v>9</v>
      </c>
      <c r="L1" s="69">
        <v>30</v>
      </c>
      <c r="M1" s="70" t="s">
        <v>17</v>
      </c>
      <c r="N1" s="71"/>
      <c r="O1" s="5"/>
    </row>
    <row r="2" spans="1:15" ht="13.5" thickBot="1">
      <c r="A2" s="8"/>
      <c r="B2" s="9"/>
      <c r="C2" s="9"/>
      <c r="D2" s="78" t="s">
        <v>21</v>
      </c>
      <c r="E2" s="6"/>
      <c r="F2" s="6"/>
      <c r="G2" s="6"/>
      <c r="H2" s="6"/>
      <c r="I2" s="6"/>
      <c r="J2" s="67"/>
      <c r="K2" s="24" t="s">
        <v>10</v>
      </c>
      <c r="L2" s="58">
        <v>10</v>
      </c>
      <c r="M2" s="59" t="s">
        <v>17</v>
      </c>
      <c r="N2" s="65"/>
      <c r="O2" s="7"/>
    </row>
    <row r="3" spans="1:16" ht="12.75">
      <c r="A3" s="19" t="s">
        <v>0</v>
      </c>
      <c r="B3" s="20" t="s">
        <v>1</v>
      </c>
      <c r="C3" s="20" t="s">
        <v>18</v>
      </c>
      <c r="D3" s="79" t="s">
        <v>2</v>
      </c>
      <c r="E3" s="21" t="s">
        <v>14</v>
      </c>
      <c r="F3" s="22" t="s">
        <v>12</v>
      </c>
      <c r="G3" s="20" t="s">
        <v>6</v>
      </c>
      <c r="H3" s="20" t="s">
        <v>13</v>
      </c>
      <c r="I3" s="20" t="s">
        <v>7</v>
      </c>
      <c r="J3" s="20" t="s">
        <v>8</v>
      </c>
      <c r="K3" s="20" t="s">
        <v>3</v>
      </c>
      <c r="L3" s="60" t="s">
        <v>11</v>
      </c>
      <c r="M3" s="61" t="s">
        <v>15</v>
      </c>
      <c r="N3" s="61" t="s">
        <v>20</v>
      </c>
      <c r="O3" s="23" t="s">
        <v>4</v>
      </c>
      <c r="P3" s="23" t="s">
        <v>33</v>
      </c>
    </row>
    <row r="4" spans="1:15" ht="25.5">
      <c r="A4" s="35">
        <v>-2</v>
      </c>
      <c r="B4" s="36">
        <v>40369</v>
      </c>
      <c r="C4" s="45"/>
      <c r="D4" s="85" t="s">
        <v>34</v>
      </c>
      <c r="E4" s="37"/>
      <c r="F4" s="37"/>
      <c r="G4" s="37"/>
      <c r="H4" s="37"/>
      <c r="I4" s="10"/>
      <c r="J4" s="10"/>
      <c r="K4" s="11"/>
      <c r="L4" s="11"/>
      <c r="M4" s="11"/>
      <c r="N4" s="55"/>
      <c r="O4" s="12"/>
    </row>
    <row r="5" spans="1:15" ht="12.75">
      <c r="A5" s="35">
        <v>-1</v>
      </c>
      <c r="B5" s="41">
        <v>40370</v>
      </c>
      <c r="C5" s="45" t="s">
        <v>19</v>
      </c>
      <c r="D5" s="35" t="s">
        <v>64</v>
      </c>
      <c r="E5" s="37"/>
      <c r="F5" s="37"/>
      <c r="G5" s="37"/>
      <c r="H5" s="37"/>
      <c r="I5" s="10"/>
      <c r="J5" s="10">
        <f>H5-H4</f>
        <v>0</v>
      </c>
      <c r="K5" s="11">
        <f>G5/(3+E5)+IF(J5&lt;0,(-(J5/1000)/(4-E5)),J5/(200+(100*E5)))</f>
        <v>0</v>
      </c>
      <c r="L5" s="11">
        <f>K5+(K5/(1/60*L$1)*(1/60*L$2))</f>
        <v>0</v>
      </c>
      <c r="M5" s="11">
        <f>IF(ISBLANK(A5),M4+L5,L5)</f>
        <v>0</v>
      </c>
      <c r="N5" s="55"/>
      <c r="O5" s="12"/>
    </row>
    <row r="6" spans="1:16" ht="51">
      <c r="A6" s="164" t="s">
        <v>56</v>
      </c>
      <c r="B6" s="165">
        <v>40370</v>
      </c>
      <c r="C6" s="45" t="s">
        <v>19</v>
      </c>
      <c r="D6" s="166" t="s">
        <v>69</v>
      </c>
      <c r="E6" s="35">
        <v>0</v>
      </c>
      <c r="F6" s="35">
        <v>0</v>
      </c>
      <c r="G6" s="35">
        <v>0</v>
      </c>
      <c r="H6" s="35">
        <v>0</v>
      </c>
      <c r="I6" s="35"/>
      <c r="J6" s="167">
        <f aca="true" t="shared" si="0" ref="J6:J61">H6-H5</f>
        <v>0</v>
      </c>
      <c r="K6" s="168">
        <f aca="true" t="shared" si="1" ref="K6:K61">G6/(3+E6)+IF(J6&lt;0,(-(J6/1000)/(4-E6)),J6/(200+(100*E6)))</f>
        <v>0</v>
      </c>
      <c r="L6" s="168">
        <f aca="true" t="shared" si="2" ref="L6:L61">K6+(K6/(1/60*L$1)*(1/60*L$2))</f>
        <v>0</v>
      </c>
      <c r="M6" s="169">
        <f aca="true" t="shared" si="3" ref="M6:M61">IF(ISBLANK(A6),M5+L6,L6)</f>
        <v>0</v>
      </c>
      <c r="N6" s="170">
        <f>IF(ISBLANK(A6),#REF!+G6,G6)</f>
        <v>0</v>
      </c>
      <c r="O6" s="162" t="s">
        <v>114</v>
      </c>
      <c r="P6" s="150"/>
    </row>
    <row r="7" spans="1:16" ht="12.75">
      <c r="A7" s="171"/>
      <c r="B7" s="165"/>
      <c r="C7" s="46"/>
      <c r="D7" s="166"/>
      <c r="E7" s="35">
        <v>0</v>
      </c>
      <c r="F7" s="37">
        <v>0</v>
      </c>
      <c r="G7" s="37">
        <v>0</v>
      </c>
      <c r="H7" s="37">
        <v>0</v>
      </c>
      <c r="I7" s="37"/>
      <c r="J7" s="10">
        <f t="shared" si="0"/>
        <v>0</v>
      </c>
      <c r="K7" s="11">
        <f t="shared" si="1"/>
        <v>0</v>
      </c>
      <c r="L7" s="11">
        <f t="shared" si="2"/>
        <v>0</v>
      </c>
      <c r="M7" s="172">
        <f t="shared" si="3"/>
        <v>0</v>
      </c>
      <c r="N7" s="170">
        <f aca="true" t="shared" si="4" ref="N7:N61">IF(ISBLANK(A7),N6+G7,G7)</f>
        <v>0</v>
      </c>
      <c r="O7" s="173"/>
      <c r="P7" s="150"/>
    </row>
    <row r="8" spans="1:16" ht="25.5">
      <c r="A8" s="87">
        <v>0</v>
      </c>
      <c r="B8" s="88">
        <v>40371</v>
      </c>
      <c r="C8" s="95"/>
      <c r="D8" s="72" t="s">
        <v>53</v>
      </c>
      <c r="E8" s="54">
        <v>0</v>
      </c>
      <c r="F8" s="42">
        <v>0</v>
      </c>
      <c r="G8" s="42">
        <v>0</v>
      </c>
      <c r="H8" s="42">
        <v>2200</v>
      </c>
      <c r="I8" s="138"/>
      <c r="J8" s="90">
        <f t="shared" si="0"/>
        <v>2200</v>
      </c>
      <c r="K8" s="91">
        <f t="shared" si="1"/>
        <v>11</v>
      </c>
      <c r="L8" s="91">
        <f t="shared" si="2"/>
        <v>14.666666666666666</v>
      </c>
      <c r="M8" s="92">
        <f t="shared" si="3"/>
        <v>14.666666666666666</v>
      </c>
      <c r="N8" s="93">
        <f t="shared" si="4"/>
        <v>0</v>
      </c>
      <c r="O8" s="81"/>
      <c r="P8" s="150"/>
    </row>
    <row r="9" spans="1:16" ht="12.75">
      <c r="A9" s="94"/>
      <c r="B9" s="88"/>
      <c r="C9" s="95"/>
      <c r="D9" s="74"/>
      <c r="E9" s="42">
        <v>0</v>
      </c>
      <c r="F9" s="42">
        <v>0</v>
      </c>
      <c r="G9" s="42">
        <v>0</v>
      </c>
      <c r="H9" s="42">
        <v>2200</v>
      </c>
      <c r="I9" s="99"/>
      <c r="J9" s="96">
        <f t="shared" si="0"/>
        <v>0</v>
      </c>
      <c r="K9" s="97">
        <f t="shared" si="1"/>
        <v>0</v>
      </c>
      <c r="L9" s="97">
        <f t="shared" si="2"/>
        <v>0</v>
      </c>
      <c r="M9" s="98">
        <f t="shared" si="3"/>
        <v>14.666666666666666</v>
      </c>
      <c r="N9" s="93">
        <f t="shared" si="4"/>
        <v>0</v>
      </c>
      <c r="O9" s="81"/>
      <c r="P9" s="150"/>
    </row>
    <row r="10" spans="1:16" ht="63.75">
      <c r="A10" s="94"/>
      <c r="B10" s="88"/>
      <c r="C10" s="95"/>
      <c r="D10" s="74" t="s">
        <v>71</v>
      </c>
      <c r="E10" s="49">
        <v>0</v>
      </c>
      <c r="F10" s="49">
        <v>0</v>
      </c>
      <c r="G10" s="49">
        <v>0</v>
      </c>
      <c r="H10" s="49">
        <v>2200</v>
      </c>
      <c r="I10" s="99">
        <f>IF(ISBLANK(A11),,H10)</f>
        <v>2200</v>
      </c>
      <c r="J10" s="96">
        <f t="shared" si="0"/>
        <v>0</v>
      </c>
      <c r="K10" s="97">
        <f t="shared" si="1"/>
        <v>0</v>
      </c>
      <c r="L10" s="97">
        <f t="shared" si="2"/>
        <v>0</v>
      </c>
      <c r="M10" s="98">
        <f t="shared" si="3"/>
        <v>14.666666666666666</v>
      </c>
      <c r="N10" s="93">
        <f t="shared" si="4"/>
        <v>0</v>
      </c>
      <c r="O10" s="81" t="s">
        <v>63</v>
      </c>
      <c r="P10" s="150"/>
    </row>
    <row r="11" spans="1:16" ht="25.5">
      <c r="A11" s="105">
        <v>1</v>
      </c>
      <c r="B11" s="120">
        <v>40372</v>
      </c>
      <c r="C11" s="53"/>
      <c r="D11" s="115" t="s">
        <v>65</v>
      </c>
      <c r="E11" s="108">
        <v>0</v>
      </c>
      <c r="F11" s="108">
        <v>1</v>
      </c>
      <c r="G11" s="108">
        <v>16</v>
      </c>
      <c r="H11" s="108">
        <v>2200</v>
      </c>
      <c r="I11" s="108"/>
      <c r="J11" s="121">
        <f t="shared" si="0"/>
        <v>0</v>
      </c>
      <c r="K11" s="122">
        <f t="shared" si="1"/>
        <v>5.333333333333333</v>
      </c>
      <c r="L11" s="122">
        <f t="shared" si="2"/>
        <v>7.111111111111111</v>
      </c>
      <c r="M11" s="112">
        <f t="shared" si="3"/>
        <v>7.111111111111111</v>
      </c>
      <c r="N11" s="113">
        <f t="shared" si="4"/>
        <v>16</v>
      </c>
      <c r="O11" s="161" t="s">
        <v>54</v>
      </c>
      <c r="P11" s="150"/>
    </row>
    <row r="12" spans="1:16" ht="25.5">
      <c r="A12" s="114"/>
      <c r="B12" s="123"/>
      <c r="C12" s="47"/>
      <c r="D12" s="115" t="s">
        <v>72</v>
      </c>
      <c r="E12" s="108">
        <v>0</v>
      </c>
      <c r="F12" s="109">
        <v>1</v>
      </c>
      <c r="G12" s="109">
        <v>0</v>
      </c>
      <c r="H12" s="109">
        <v>2550</v>
      </c>
      <c r="I12" s="109"/>
      <c r="J12" s="110">
        <f t="shared" si="0"/>
        <v>350</v>
      </c>
      <c r="K12" s="111">
        <f t="shared" si="1"/>
        <v>1.75</v>
      </c>
      <c r="L12" s="111">
        <f t="shared" si="2"/>
        <v>2.333333333333333</v>
      </c>
      <c r="M12" s="112">
        <f t="shared" si="3"/>
        <v>9.444444444444443</v>
      </c>
      <c r="N12" s="113">
        <f t="shared" si="4"/>
        <v>16</v>
      </c>
      <c r="O12" s="161" t="s">
        <v>68</v>
      </c>
      <c r="P12" s="150"/>
    </row>
    <row r="13" spans="1:16" ht="51">
      <c r="A13" s="124"/>
      <c r="B13" s="125"/>
      <c r="C13" s="48"/>
      <c r="D13" s="115" t="s">
        <v>73</v>
      </c>
      <c r="E13" s="116">
        <v>0</v>
      </c>
      <c r="F13" s="117">
        <v>1</v>
      </c>
      <c r="G13" s="117">
        <v>3</v>
      </c>
      <c r="H13" s="117">
        <v>2600</v>
      </c>
      <c r="I13" s="117">
        <f>IF(ISBLANK(A14),,H13)</f>
        <v>2600</v>
      </c>
      <c r="J13" s="118">
        <f t="shared" si="0"/>
        <v>50</v>
      </c>
      <c r="K13" s="119">
        <f t="shared" si="1"/>
        <v>1.25</v>
      </c>
      <c r="L13" s="119">
        <f t="shared" si="2"/>
        <v>1.6666666666666665</v>
      </c>
      <c r="M13" s="113">
        <f t="shared" si="3"/>
        <v>11.111111111111109</v>
      </c>
      <c r="N13" s="113">
        <f t="shared" si="4"/>
        <v>19</v>
      </c>
      <c r="O13" s="161" t="s">
        <v>62</v>
      </c>
      <c r="P13" s="150"/>
    </row>
    <row r="14" spans="1:16" ht="25.5">
      <c r="A14" s="87">
        <v>2</v>
      </c>
      <c r="B14" s="88">
        <v>40373</v>
      </c>
      <c r="C14" s="95"/>
      <c r="D14" s="72" t="s">
        <v>74</v>
      </c>
      <c r="E14" s="54">
        <v>0</v>
      </c>
      <c r="F14" s="42">
        <v>1</v>
      </c>
      <c r="G14" s="42">
        <v>15</v>
      </c>
      <c r="H14" s="42">
        <v>3100</v>
      </c>
      <c r="I14" s="138"/>
      <c r="J14" s="90">
        <f t="shared" si="0"/>
        <v>500</v>
      </c>
      <c r="K14" s="91">
        <f t="shared" si="1"/>
        <v>7.5</v>
      </c>
      <c r="L14" s="91">
        <f t="shared" si="2"/>
        <v>10</v>
      </c>
      <c r="M14" s="92">
        <f t="shared" si="3"/>
        <v>10</v>
      </c>
      <c r="N14" s="93">
        <f t="shared" si="4"/>
        <v>15</v>
      </c>
      <c r="O14" s="141"/>
      <c r="P14" s="150"/>
    </row>
    <row r="15" spans="1:16" ht="12.75">
      <c r="A15" s="94"/>
      <c r="B15" s="88"/>
      <c r="C15" s="95"/>
      <c r="D15" s="74"/>
      <c r="E15" s="42">
        <v>0</v>
      </c>
      <c r="F15" s="42">
        <v>1</v>
      </c>
      <c r="G15" s="42">
        <v>0</v>
      </c>
      <c r="H15" s="42">
        <v>3100</v>
      </c>
      <c r="I15" s="99"/>
      <c r="J15" s="96">
        <f t="shared" si="0"/>
        <v>0</v>
      </c>
      <c r="K15" s="97">
        <f t="shared" si="1"/>
        <v>0</v>
      </c>
      <c r="L15" s="97">
        <f t="shared" si="2"/>
        <v>0</v>
      </c>
      <c r="M15" s="98">
        <f t="shared" si="3"/>
        <v>10</v>
      </c>
      <c r="N15" s="93">
        <f t="shared" si="4"/>
        <v>15</v>
      </c>
      <c r="O15" s="152"/>
      <c r="P15" s="150"/>
    </row>
    <row r="16" spans="1:16" ht="12.75">
      <c r="A16" s="94"/>
      <c r="B16" s="88"/>
      <c r="C16" s="95"/>
      <c r="D16" s="74"/>
      <c r="E16" s="49">
        <v>0</v>
      </c>
      <c r="F16" s="49">
        <v>1</v>
      </c>
      <c r="G16" s="49">
        <v>0</v>
      </c>
      <c r="H16" s="49">
        <v>3100</v>
      </c>
      <c r="I16" s="99">
        <f>IF(ISBLANK(A17),,H16)</f>
        <v>3100</v>
      </c>
      <c r="J16" s="96">
        <f t="shared" si="0"/>
        <v>0</v>
      </c>
      <c r="K16" s="97">
        <f t="shared" si="1"/>
        <v>0</v>
      </c>
      <c r="L16" s="97">
        <f t="shared" si="2"/>
        <v>0</v>
      </c>
      <c r="M16" s="98">
        <f t="shared" si="3"/>
        <v>10</v>
      </c>
      <c r="N16" s="93">
        <f>IF(ISBLANK(A16),N15+G16,G16)</f>
        <v>15</v>
      </c>
      <c r="O16" s="153"/>
      <c r="P16" s="150"/>
    </row>
    <row r="17" spans="1:16" ht="25.5">
      <c r="A17" s="105">
        <v>3</v>
      </c>
      <c r="B17" s="128">
        <v>40374</v>
      </c>
      <c r="C17" s="47"/>
      <c r="D17" s="107" t="s">
        <v>75</v>
      </c>
      <c r="E17" s="108">
        <v>0</v>
      </c>
      <c r="F17" s="109">
        <v>1</v>
      </c>
      <c r="G17" s="109">
        <v>6</v>
      </c>
      <c r="H17" s="109">
        <v>3400</v>
      </c>
      <c r="I17" s="109"/>
      <c r="J17" s="110">
        <f t="shared" si="0"/>
        <v>300</v>
      </c>
      <c r="K17" s="111">
        <f t="shared" si="1"/>
        <v>3.5</v>
      </c>
      <c r="L17" s="111">
        <f t="shared" si="2"/>
        <v>4.666666666666666</v>
      </c>
      <c r="M17" s="112">
        <f t="shared" si="3"/>
        <v>4.666666666666666</v>
      </c>
      <c r="N17" s="113">
        <f t="shared" si="4"/>
        <v>6</v>
      </c>
      <c r="O17" s="154"/>
      <c r="P17" s="150"/>
    </row>
    <row r="18" spans="1:16" ht="38.25">
      <c r="A18" s="114"/>
      <c r="B18" s="106"/>
      <c r="C18" s="47"/>
      <c r="D18" s="115" t="s">
        <v>111</v>
      </c>
      <c r="E18" s="108">
        <v>0</v>
      </c>
      <c r="F18" s="109">
        <v>1</v>
      </c>
      <c r="G18" s="109">
        <v>1</v>
      </c>
      <c r="H18" s="109">
        <v>3500</v>
      </c>
      <c r="I18" s="109"/>
      <c r="J18" s="110">
        <f t="shared" si="0"/>
        <v>100</v>
      </c>
      <c r="K18" s="111">
        <f t="shared" si="1"/>
        <v>0.8333333333333333</v>
      </c>
      <c r="L18" s="111">
        <f t="shared" si="2"/>
        <v>1.111111111111111</v>
      </c>
      <c r="M18" s="112">
        <f t="shared" si="3"/>
        <v>5.777777777777777</v>
      </c>
      <c r="N18" s="113">
        <f t="shared" si="4"/>
        <v>7</v>
      </c>
      <c r="O18" s="161" t="s">
        <v>36</v>
      </c>
      <c r="P18" s="150"/>
    </row>
    <row r="19" spans="1:16" ht="12.75">
      <c r="A19" s="114"/>
      <c r="B19" s="125"/>
      <c r="C19" s="47"/>
      <c r="D19" s="115" t="s">
        <v>32</v>
      </c>
      <c r="E19" s="116">
        <v>0</v>
      </c>
      <c r="F19" s="117">
        <v>1</v>
      </c>
      <c r="G19" s="117">
        <v>1</v>
      </c>
      <c r="H19" s="117">
        <v>3400</v>
      </c>
      <c r="I19" s="117">
        <f>IF(ISBLANK(A20),,H19)</f>
        <v>3400</v>
      </c>
      <c r="J19" s="118">
        <f t="shared" si="0"/>
        <v>-100</v>
      </c>
      <c r="K19" s="119">
        <f t="shared" si="1"/>
        <v>0.35833333333333334</v>
      </c>
      <c r="L19" s="119">
        <f t="shared" si="2"/>
        <v>0.47777777777777775</v>
      </c>
      <c r="M19" s="113">
        <f t="shared" si="3"/>
        <v>6.255555555555555</v>
      </c>
      <c r="N19" s="113">
        <f t="shared" si="4"/>
        <v>8</v>
      </c>
      <c r="O19" s="154" t="s">
        <v>110</v>
      </c>
      <c r="P19" s="150"/>
    </row>
    <row r="20" spans="1:16" ht="25.5">
      <c r="A20" s="87">
        <v>4</v>
      </c>
      <c r="B20" s="88">
        <v>40375</v>
      </c>
      <c r="C20" s="95"/>
      <c r="D20" s="72" t="s">
        <v>37</v>
      </c>
      <c r="E20" s="54">
        <v>0</v>
      </c>
      <c r="F20" s="42">
        <v>1</v>
      </c>
      <c r="G20" s="42">
        <v>3.5</v>
      </c>
      <c r="H20" s="42">
        <v>3950</v>
      </c>
      <c r="I20" s="138"/>
      <c r="J20" s="90">
        <f t="shared" si="0"/>
        <v>550</v>
      </c>
      <c r="K20" s="91">
        <f t="shared" si="1"/>
        <v>3.916666666666667</v>
      </c>
      <c r="L20" s="91">
        <f t="shared" si="2"/>
        <v>5.222222222222222</v>
      </c>
      <c r="M20" s="92">
        <f t="shared" si="3"/>
        <v>5.222222222222222</v>
      </c>
      <c r="N20" s="93">
        <f t="shared" si="4"/>
        <v>3.5</v>
      </c>
      <c r="O20" s="154" t="s">
        <v>55</v>
      </c>
      <c r="P20" s="150"/>
    </row>
    <row r="21" spans="1:16" ht="25.5">
      <c r="A21" s="94"/>
      <c r="B21" s="88"/>
      <c r="C21" s="95"/>
      <c r="D21" s="74" t="s">
        <v>112</v>
      </c>
      <c r="E21" s="42">
        <v>0</v>
      </c>
      <c r="F21" s="42">
        <v>1</v>
      </c>
      <c r="G21" s="42">
        <v>1.5</v>
      </c>
      <c r="H21" s="42">
        <v>3700</v>
      </c>
      <c r="I21" s="99"/>
      <c r="J21" s="96">
        <f t="shared" si="0"/>
        <v>-250</v>
      </c>
      <c r="K21" s="97">
        <f t="shared" si="1"/>
        <v>0.5625</v>
      </c>
      <c r="L21" s="97">
        <f t="shared" si="2"/>
        <v>0.75</v>
      </c>
      <c r="M21" s="98">
        <f t="shared" si="3"/>
        <v>5.972222222222222</v>
      </c>
      <c r="N21" s="93">
        <f t="shared" si="4"/>
        <v>5</v>
      </c>
      <c r="O21" s="154"/>
      <c r="P21" s="150"/>
    </row>
    <row r="22" spans="1:16" ht="25.5">
      <c r="A22" s="94"/>
      <c r="B22" s="88"/>
      <c r="C22" s="95"/>
      <c r="D22" s="74" t="s">
        <v>76</v>
      </c>
      <c r="E22" s="49">
        <v>0</v>
      </c>
      <c r="F22" s="49">
        <v>1</v>
      </c>
      <c r="G22" s="49">
        <v>1.5</v>
      </c>
      <c r="H22" s="49">
        <v>3700</v>
      </c>
      <c r="I22" s="99">
        <f>IF(ISBLANK(A23),,H22)</f>
        <v>3700</v>
      </c>
      <c r="J22" s="96">
        <f t="shared" si="0"/>
        <v>0</v>
      </c>
      <c r="K22" s="97">
        <f t="shared" si="1"/>
        <v>0.5</v>
      </c>
      <c r="L22" s="97">
        <f t="shared" si="2"/>
        <v>0.6666666666666666</v>
      </c>
      <c r="M22" s="98">
        <f t="shared" si="3"/>
        <v>6.638888888888889</v>
      </c>
      <c r="N22" s="93">
        <f t="shared" si="4"/>
        <v>6.5</v>
      </c>
      <c r="O22" s="154"/>
      <c r="P22" s="150"/>
    </row>
    <row r="23" spans="1:16" ht="12.75">
      <c r="A23" s="105">
        <v>5</v>
      </c>
      <c r="B23" s="128">
        <v>40376</v>
      </c>
      <c r="C23" s="47"/>
      <c r="D23" s="107" t="s">
        <v>77</v>
      </c>
      <c r="E23" s="109">
        <v>0.5</v>
      </c>
      <c r="F23" s="108">
        <v>1</v>
      </c>
      <c r="G23" s="108">
        <v>0.5</v>
      </c>
      <c r="H23" s="108">
        <v>3800</v>
      </c>
      <c r="I23" s="121"/>
      <c r="J23" s="121">
        <f t="shared" si="0"/>
        <v>100</v>
      </c>
      <c r="K23" s="122">
        <f t="shared" si="1"/>
        <v>0.5428571428571429</v>
      </c>
      <c r="L23" s="122">
        <f t="shared" si="2"/>
        <v>0.7238095238095239</v>
      </c>
      <c r="M23" s="127">
        <f t="shared" si="3"/>
        <v>0.7238095238095239</v>
      </c>
      <c r="N23" s="113">
        <f t="shared" si="4"/>
        <v>0.5</v>
      </c>
      <c r="O23" s="155"/>
      <c r="P23" s="150"/>
    </row>
    <row r="24" spans="1:15" ht="12.75">
      <c r="A24" s="114"/>
      <c r="B24" s="106"/>
      <c r="C24" s="47"/>
      <c r="D24" s="115" t="s">
        <v>67</v>
      </c>
      <c r="E24" s="109">
        <v>0.5</v>
      </c>
      <c r="F24" s="109">
        <v>1</v>
      </c>
      <c r="G24" s="109">
        <v>5.5</v>
      </c>
      <c r="H24" s="109">
        <v>4360</v>
      </c>
      <c r="I24" s="110"/>
      <c r="J24" s="110">
        <f t="shared" si="0"/>
        <v>560</v>
      </c>
      <c r="K24" s="111">
        <f t="shared" si="1"/>
        <v>3.8114285714285714</v>
      </c>
      <c r="L24" s="111">
        <f t="shared" si="2"/>
        <v>5.081904761904761</v>
      </c>
      <c r="M24" s="112">
        <f t="shared" si="3"/>
        <v>5.805714285714285</v>
      </c>
      <c r="N24" s="113">
        <f t="shared" si="4"/>
        <v>6</v>
      </c>
      <c r="O24" s="154"/>
    </row>
    <row r="25" spans="1:15" ht="89.25">
      <c r="A25" s="114"/>
      <c r="B25" s="125"/>
      <c r="C25" s="47"/>
      <c r="D25" s="115" t="s">
        <v>78</v>
      </c>
      <c r="E25" s="117">
        <v>0.5</v>
      </c>
      <c r="F25" s="117">
        <v>1</v>
      </c>
      <c r="G25" s="117">
        <v>1</v>
      </c>
      <c r="H25" s="117">
        <v>4000</v>
      </c>
      <c r="I25" s="118">
        <f>IF(ISBLANK(A26),,H25)</f>
        <v>4000</v>
      </c>
      <c r="J25" s="118">
        <f t="shared" si="0"/>
        <v>-360</v>
      </c>
      <c r="K25" s="119">
        <f t="shared" si="1"/>
        <v>0.38857142857142857</v>
      </c>
      <c r="L25" s="119">
        <f t="shared" si="2"/>
        <v>0.518095238095238</v>
      </c>
      <c r="M25" s="113">
        <f t="shared" si="3"/>
        <v>6.3238095238095235</v>
      </c>
      <c r="N25" s="113">
        <f t="shared" si="4"/>
        <v>7</v>
      </c>
      <c r="O25" s="154"/>
    </row>
    <row r="26" spans="1:16" ht="25.5">
      <c r="A26" s="87">
        <v>6</v>
      </c>
      <c r="B26" s="88">
        <v>40377</v>
      </c>
      <c r="C26" s="95"/>
      <c r="D26" s="72" t="s">
        <v>38</v>
      </c>
      <c r="E26" s="54">
        <v>0.5</v>
      </c>
      <c r="F26" s="42">
        <v>1</v>
      </c>
      <c r="G26" s="42">
        <v>18</v>
      </c>
      <c r="H26" s="42">
        <v>3350</v>
      </c>
      <c r="I26" s="138"/>
      <c r="J26" s="90">
        <f t="shared" si="0"/>
        <v>-650</v>
      </c>
      <c r="K26" s="91">
        <f t="shared" si="1"/>
        <v>5.328571428571429</v>
      </c>
      <c r="L26" s="91">
        <f t="shared" si="2"/>
        <v>7.104761904761905</v>
      </c>
      <c r="M26" s="92">
        <f t="shared" si="3"/>
        <v>7.104761904761905</v>
      </c>
      <c r="N26" s="93">
        <f t="shared" si="4"/>
        <v>18</v>
      </c>
      <c r="O26" s="154" t="s">
        <v>86</v>
      </c>
      <c r="P26" s="150"/>
    </row>
    <row r="27" spans="1:16" ht="12.75">
      <c r="A27" s="94"/>
      <c r="B27" s="88"/>
      <c r="C27" s="95"/>
      <c r="D27" s="74"/>
      <c r="E27" s="49">
        <v>0.5</v>
      </c>
      <c r="F27" s="42">
        <v>1</v>
      </c>
      <c r="G27" s="42">
        <v>0</v>
      </c>
      <c r="H27" s="42">
        <v>3350</v>
      </c>
      <c r="I27" s="99">
        <f>IF(ISBLANK(A28),,H27)</f>
        <v>3350</v>
      </c>
      <c r="J27" s="96">
        <f t="shared" si="0"/>
        <v>0</v>
      </c>
      <c r="K27" s="97">
        <f t="shared" si="1"/>
        <v>0</v>
      </c>
      <c r="L27" s="97">
        <f t="shared" si="2"/>
        <v>0</v>
      </c>
      <c r="M27" s="98">
        <f t="shared" si="3"/>
        <v>7.104761904761905</v>
      </c>
      <c r="N27" s="93">
        <f t="shared" si="4"/>
        <v>18</v>
      </c>
      <c r="O27" s="154"/>
      <c r="P27" s="150"/>
    </row>
    <row r="28" spans="1:16" ht="25.5">
      <c r="A28" s="105">
        <v>7</v>
      </c>
      <c r="B28" s="128">
        <v>40378</v>
      </c>
      <c r="C28" s="47"/>
      <c r="D28" s="107" t="s">
        <v>39</v>
      </c>
      <c r="E28" s="109">
        <v>0.5</v>
      </c>
      <c r="F28" s="108">
        <v>1</v>
      </c>
      <c r="G28" s="108">
        <v>5.5</v>
      </c>
      <c r="H28" s="108">
        <v>3280</v>
      </c>
      <c r="I28" s="121"/>
      <c r="J28" s="121">
        <f t="shared" si="0"/>
        <v>-70</v>
      </c>
      <c r="K28" s="122">
        <f t="shared" si="1"/>
        <v>1.5914285714285714</v>
      </c>
      <c r="L28" s="122">
        <f t="shared" si="2"/>
        <v>2.1219047619047617</v>
      </c>
      <c r="M28" s="127">
        <f t="shared" si="3"/>
        <v>2.1219047619047617</v>
      </c>
      <c r="N28" s="113">
        <f t="shared" si="4"/>
        <v>5.5</v>
      </c>
      <c r="O28" s="154"/>
      <c r="P28" s="150"/>
    </row>
    <row r="29" spans="1:16" ht="25.5">
      <c r="A29" s="114"/>
      <c r="B29" s="106"/>
      <c r="C29" s="47"/>
      <c r="D29" s="115" t="s">
        <v>79</v>
      </c>
      <c r="E29" s="109">
        <v>0.5</v>
      </c>
      <c r="F29" s="109">
        <v>1</v>
      </c>
      <c r="G29" s="109">
        <v>4</v>
      </c>
      <c r="H29" s="109">
        <v>3440</v>
      </c>
      <c r="I29" s="110"/>
      <c r="J29" s="110">
        <f t="shared" si="0"/>
        <v>160</v>
      </c>
      <c r="K29" s="111">
        <f t="shared" si="1"/>
        <v>1.782857142857143</v>
      </c>
      <c r="L29" s="111">
        <f t="shared" si="2"/>
        <v>2.3771428571428572</v>
      </c>
      <c r="M29" s="112">
        <f t="shared" si="3"/>
        <v>4.499047619047619</v>
      </c>
      <c r="N29" s="113">
        <f t="shared" si="4"/>
        <v>9.5</v>
      </c>
      <c r="O29" s="154"/>
      <c r="P29" s="150"/>
    </row>
    <row r="30" spans="1:16" ht="12.75">
      <c r="A30" s="114"/>
      <c r="B30" s="125"/>
      <c r="C30" s="47"/>
      <c r="D30" s="126" t="s">
        <v>40</v>
      </c>
      <c r="E30" s="117">
        <v>1</v>
      </c>
      <c r="F30" s="117">
        <v>1</v>
      </c>
      <c r="G30" s="117">
        <v>4.5</v>
      </c>
      <c r="H30" s="117">
        <v>4100</v>
      </c>
      <c r="I30" s="118">
        <f>IF(ISBLANK(A31),,H30)</f>
        <v>4100</v>
      </c>
      <c r="J30" s="118">
        <f t="shared" si="0"/>
        <v>660</v>
      </c>
      <c r="K30" s="119">
        <f t="shared" si="1"/>
        <v>3.325</v>
      </c>
      <c r="L30" s="119">
        <f t="shared" si="2"/>
        <v>4.433333333333334</v>
      </c>
      <c r="M30" s="113">
        <f t="shared" si="3"/>
        <v>8.932380952380953</v>
      </c>
      <c r="N30" s="113">
        <f t="shared" si="4"/>
        <v>14</v>
      </c>
      <c r="O30" s="154"/>
      <c r="P30" s="150"/>
    </row>
    <row r="31" spans="1:16" ht="12.75">
      <c r="A31" s="87">
        <v>8</v>
      </c>
      <c r="B31" s="88">
        <v>40379</v>
      </c>
      <c r="C31" s="95"/>
      <c r="D31" s="72" t="s">
        <v>41</v>
      </c>
      <c r="E31" s="54">
        <v>1</v>
      </c>
      <c r="F31" s="42">
        <v>1</v>
      </c>
      <c r="G31" s="42">
        <v>1</v>
      </c>
      <c r="H31" s="42">
        <v>4340</v>
      </c>
      <c r="I31" s="138"/>
      <c r="J31" s="90">
        <f t="shared" si="0"/>
        <v>240</v>
      </c>
      <c r="K31" s="91">
        <f t="shared" si="1"/>
        <v>1.05</v>
      </c>
      <c r="L31" s="91">
        <f t="shared" si="2"/>
        <v>1.4</v>
      </c>
      <c r="M31" s="92">
        <f t="shared" si="3"/>
        <v>1.4</v>
      </c>
      <c r="N31" s="93">
        <f>IF(ISBLANK(A31),N30+G31,G31)</f>
        <v>1</v>
      </c>
      <c r="O31" s="154"/>
      <c r="P31" s="150"/>
    </row>
    <row r="32" spans="1:16" ht="51">
      <c r="A32" s="94"/>
      <c r="B32" s="88"/>
      <c r="C32" s="95"/>
      <c r="D32" s="74" t="s">
        <v>80</v>
      </c>
      <c r="E32" s="49">
        <v>1</v>
      </c>
      <c r="F32" s="42">
        <v>1</v>
      </c>
      <c r="G32" s="42">
        <v>7.5</v>
      </c>
      <c r="H32" s="42">
        <v>2900</v>
      </c>
      <c r="I32" s="99">
        <f>IF(ISBLANK(A33),,H32)</f>
        <v>2900</v>
      </c>
      <c r="J32" s="96">
        <f t="shared" si="0"/>
        <v>-1440</v>
      </c>
      <c r="K32" s="97">
        <f t="shared" si="1"/>
        <v>2.355</v>
      </c>
      <c r="L32" s="97">
        <f t="shared" si="2"/>
        <v>3.1399999999999997</v>
      </c>
      <c r="M32" s="98">
        <f t="shared" si="3"/>
        <v>4.539999999999999</v>
      </c>
      <c r="N32" s="93">
        <f t="shared" si="4"/>
        <v>8.5</v>
      </c>
      <c r="O32" s="154" t="s">
        <v>85</v>
      </c>
      <c r="P32" s="150"/>
    </row>
    <row r="33" spans="1:256" ht="12.75">
      <c r="A33" s="105">
        <v>9</v>
      </c>
      <c r="B33" s="128">
        <v>40380</v>
      </c>
      <c r="C33" s="47"/>
      <c r="D33" s="151" t="s">
        <v>30</v>
      </c>
      <c r="E33" s="109">
        <v>1</v>
      </c>
      <c r="F33" s="108">
        <v>1</v>
      </c>
      <c r="G33" s="108">
        <v>0</v>
      </c>
      <c r="H33" s="108">
        <v>2900</v>
      </c>
      <c r="I33" s="121"/>
      <c r="J33" s="121">
        <f t="shared" si="0"/>
        <v>0</v>
      </c>
      <c r="K33" s="122">
        <f t="shared" si="1"/>
        <v>0</v>
      </c>
      <c r="L33" s="122">
        <f t="shared" si="2"/>
        <v>0</v>
      </c>
      <c r="M33" s="127">
        <f t="shared" si="3"/>
        <v>0</v>
      </c>
      <c r="N33" s="113">
        <f t="shared" si="4"/>
        <v>0</v>
      </c>
      <c r="O33" s="154"/>
      <c r="P33" s="150"/>
      <c r="Q33" s="39"/>
      <c r="R33" s="53"/>
      <c r="S33" s="42"/>
      <c r="T33" s="38"/>
      <c r="U33" s="43"/>
      <c r="V33" s="42"/>
      <c r="W33" s="42"/>
      <c r="X33" s="1"/>
      <c r="Y33" s="1"/>
      <c r="Z33" s="2"/>
      <c r="AA33" s="2"/>
      <c r="AB33" s="73"/>
      <c r="AC33" s="50"/>
      <c r="AD33" s="76"/>
      <c r="AE33" s="62"/>
      <c r="AF33" s="39"/>
      <c r="AG33" s="53"/>
      <c r="AH33" s="42"/>
      <c r="AI33" s="38"/>
      <c r="AJ33" s="43"/>
      <c r="AK33" s="42"/>
      <c r="AL33" s="42"/>
      <c r="AM33" s="1"/>
      <c r="AN33" s="1"/>
      <c r="AO33" s="2"/>
      <c r="AP33" s="2"/>
      <c r="AQ33" s="73"/>
      <c r="AR33" s="50"/>
      <c r="AS33" s="76"/>
      <c r="AT33" s="62"/>
      <c r="AU33" s="39"/>
      <c r="AV33" s="53"/>
      <c r="AW33" s="42"/>
      <c r="AX33" s="38"/>
      <c r="AY33" s="43"/>
      <c r="AZ33" s="42"/>
      <c r="BA33" s="42"/>
      <c r="BB33" s="1"/>
      <c r="BC33" s="1"/>
      <c r="BD33" s="2"/>
      <c r="BE33" s="2"/>
      <c r="BF33" s="73"/>
      <c r="BG33" s="50"/>
      <c r="BH33" s="76"/>
      <c r="BI33" s="62"/>
      <c r="BJ33" s="39"/>
      <c r="BK33" s="53"/>
      <c r="BL33" s="42"/>
      <c r="BM33" s="38"/>
      <c r="BN33" s="43"/>
      <c r="BO33" s="42"/>
      <c r="BP33" s="42"/>
      <c r="BQ33" s="1"/>
      <c r="BR33" s="1"/>
      <c r="BS33" s="2"/>
      <c r="BT33" s="2"/>
      <c r="BU33" s="73"/>
      <c r="BV33" s="50"/>
      <c r="BW33" s="76"/>
      <c r="BX33" s="62"/>
      <c r="BY33" s="39"/>
      <c r="BZ33" s="53"/>
      <c r="CA33" s="42"/>
      <c r="CB33" s="38"/>
      <c r="CC33" s="43"/>
      <c r="CD33" s="42"/>
      <c r="CE33" s="42"/>
      <c r="CF33" s="1"/>
      <c r="CG33" s="1"/>
      <c r="CH33" s="2"/>
      <c r="CI33" s="2"/>
      <c r="CJ33" s="73"/>
      <c r="CK33" s="50"/>
      <c r="CL33" s="76"/>
      <c r="CM33" s="62"/>
      <c r="CN33" s="39"/>
      <c r="CO33" s="53"/>
      <c r="CP33" s="42"/>
      <c r="CQ33" s="38"/>
      <c r="CR33" s="43"/>
      <c r="CS33" s="42"/>
      <c r="CT33" s="42"/>
      <c r="CU33" s="1"/>
      <c r="CV33" s="1"/>
      <c r="CW33" s="2"/>
      <c r="CX33" s="2"/>
      <c r="CY33" s="73"/>
      <c r="CZ33" s="50"/>
      <c r="DA33" s="76"/>
      <c r="DB33" s="62"/>
      <c r="DC33" s="39"/>
      <c r="DD33" s="53"/>
      <c r="DE33" s="42"/>
      <c r="DF33" s="38"/>
      <c r="DG33" s="43"/>
      <c r="DH33" s="42"/>
      <c r="DI33" s="42"/>
      <c r="DJ33" s="1"/>
      <c r="DK33" s="1"/>
      <c r="DL33" s="2"/>
      <c r="DM33" s="2"/>
      <c r="DN33" s="73"/>
      <c r="DO33" s="50"/>
      <c r="DP33" s="76"/>
      <c r="DQ33" s="62"/>
      <c r="DR33" s="39"/>
      <c r="DS33" s="53"/>
      <c r="DT33" s="42"/>
      <c r="DU33" s="38"/>
      <c r="DV33" s="43"/>
      <c r="DW33" s="42"/>
      <c r="DX33" s="42"/>
      <c r="DY33" s="1"/>
      <c r="DZ33" s="1"/>
      <c r="EA33" s="2"/>
      <c r="EB33" s="2"/>
      <c r="EC33" s="73"/>
      <c r="ED33" s="50"/>
      <c r="EE33" s="76"/>
      <c r="EF33" s="62"/>
      <c r="EG33" s="39"/>
      <c r="EH33" s="53"/>
      <c r="EI33" s="42"/>
      <c r="EJ33" s="38"/>
      <c r="EK33" s="43"/>
      <c r="EL33" s="42"/>
      <c r="EM33" s="42"/>
      <c r="EN33" s="1"/>
      <c r="EO33" s="1"/>
      <c r="EP33" s="2"/>
      <c r="EQ33" s="2"/>
      <c r="ER33" s="73"/>
      <c r="ES33" s="50"/>
      <c r="ET33" s="76"/>
      <c r="EU33" s="62"/>
      <c r="EV33" s="39"/>
      <c r="EW33" s="53"/>
      <c r="EX33" s="42"/>
      <c r="EY33" s="38"/>
      <c r="EZ33" s="43"/>
      <c r="FA33" s="42"/>
      <c r="FB33" s="42"/>
      <c r="FC33" s="1"/>
      <c r="FD33" s="1"/>
      <c r="FE33" s="2"/>
      <c r="FF33" s="2"/>
      <c r="FG33" s="73"/>
      <c r="FH33" s="50"/>
      <c r="FI33" s="76"/>
      <c r="FJ33" s="62"/>
      <c r="FK33" s="39"/>
      <c r="FL33" s="53"/>
      <c r="FM33" s="42"/>
      <c r="FN33" s="38"/>
      <c r="FO33" s="43"/>
      <c r="FP33" s="42"/>
      <c r="FQ33" s="42"/>
      <c r="FR33" s="1"/>
      <c r="FS33" s="1"/>
      <c r="FT33" s="2"/>
      <c r="FU33" s="2"/>
      <c r="FV33" s="73"/>
      <c r="FW33" s="50"/>
      <c r="FX33" s="76"/>
      <c r="FY33" s="62"/>
      <c r="FZ33" s="39"/>
      <c r="GA33" s="53"/>
      <c r="GB33" s="42"/>
      <c r="GC33" s="38"/>
      <c r="GD33" s="43"/>
      <c r="GE33" s="42"/>
      <c r="GF33" s="42"/>
      <c r="GG33" s="1"/>
      <c r="GH33" s="1"/>
      <c r="GI33" s="2"/>
      <c r="GJ33" s="2"/>
      <c r="GK33" s="73"/>
      <c r="GL33" s="50"/>
      <c r="GM33" s="76"/>
      <c r="GN33" s="62"/>
      <c r="GO33" s="39"/>
      <c r="GP33" s="53"/>
      <c r="GQ33" s="42"/>
      <c r="GR33" s="38"/>
      <c r="GS33" s="43"/>
      <c r="GT33" s="42"/>
      <c r="GU33" s="42"/>
      <c r="GV33" s="1"/>
      <c r="GW33" s="1"/>
      <c r="GX33" s="2"/>
      <c r="GY33" s="2"/>
      <c r="GZ33" s="73"/>
      <c r="HA33" s="50"/>
      <c r="HB33" s="76"/>
      <c r="HC33" s="62"/>
      <c r="HD33" s="39"/>
      <c r="HE33" s="53"/>
      <c r="HF33" s="42"/>
      <c r="HG33" s="38"/>
      <c r="HH33" s="43"/>
      <c r="HI33" s="42"/>
      <c r="HJ33" s="42"/>
      <c r="HK33" s="1"/>
      <c r="HL33" s="1"/>
      <c r="HM33" s="2"/>
      <c r="HN33" s="2"/>
      <c r="HO33" s="73"/>
      <c r="HP33" s="50"/>
      <c r="HQ33" s="76"/>
      <c r="HR33" s="62"/>
      <c r="HS33" s="39"/>
      <c r="HT33" s="53"/>
      <c r="HU33" s="42"/>
      <c r="HV33" s="38"/>
      <c r="HW33" s="43"/>
      <c r="HX33" s="42"/>
      <c r="HY33" s="42"/>
      <c r="HZ33" s="1"/>
      <c r="IA33" s="1"/>
      <c r="IB33" s="2"/>
      <c r="IC33" s="2"/>
      <c r="ID33" s="73"/>
      <c r="IE33" s="50"/>
      <c r="IF33" s="76"/>
      <c r="IG33" s="62"/>
      <c r="IH33" s="39"/>
      <c r="II33" s="53"/>
      <c r="IJ33" s="42"/>
      <c r="IK33" s="38"/>
      <c r="IL33" s="43"/>
      <c r="IM33" s="42"/>
      <c r="IN33" s="42"/>
      <c r="IO33" s="1"/>
      <c r="IP33" s="1"/>
      <c r="IQ33" s="2"/>
      <c r="IR33" s="2"/>
      <c r="IS33" s="73"/>
      <c r="IT33" s="50"/>
      <c r="IU33" s="76"/>
      <c r="IV33" s="62"/>
    </row>
    <row r="34" spans="1:16" ht="12.75">
      <c r="A34" s="114"/>
      <c r="B34" s="106"/>
      <c r="C34" s="47"/>
      <c r="D34" s="115"/>
      <c r="E34" s="109">
        <v>1</v>
      </c>
      <c r="F34" s="109">
        <v>1</v>
      </c>
      <c r="G34" s="109">
        <v>0</v>
      </c>
      <c r="H34" s="109">
        <v>2900</v>
      </c>
      <c r="I34" s="110"/>
      <c r="J34" s="110">
        <f t="shared" si="0"/>
        <v>0</v>
      </c>
      <c r="K34" s="111">
        <f t="shared" si="1"/>
        <v>0</v>
      </c>
      <c r="L34" s="111">
        <f t="shared" si="2"/>
        <v>0</v>
      </c>
      <c r="M34" s="112">
        <f t="shared" si="3"/>
        <v>0</v>
      </c>
      <c r="N34" s="113">
        <f t="shared" si="4"/>
        <v>0</v>
      </c>
      <c r="O34" s="154"/>
      <c r="P34" s="150"/>
    </row>
    <row r="35" spans="1:16" ht="12.75">
      <c r="A35" s="114"/>
      <c r="B35" s="125"/>
      <c r="C35" s="47"/>
      <c r="D35" s="126"/>
      <c r="E35" s="117">
        <v>1</v>
      </c>
      <c r="F35" s="117">
        <v>1</v>
      </c>
      <c r="G35" s="117">
        <v>0</v>
      </c>
      <c r="H35" s="117">
        <v>2900</v>
      </c>
      <c r="I35" s="118">
        <f>IF(ISBLANK(A36),,H35)</f>
        <v>2900</v>
      </c>
      <c r="J35" s="118">
        <f t="shared" si="0"/>
        <v>0</v>
      </c>
      <c r="K35" s="119">
        <f t="shared" si="1"/>
        <v>0</v>
      </c>
      <c r="L35" s="119">
        <f t="shared" si="2"/>
        <v>0</v>
      </c>
      <c r="M35" s="113">
        <f t="shared" si="3"/>
        <v>0</v>
      </c>
      <c r="N35" s="113">
        <f t="shared" si="4"/>
        <v>0</v>
      </c>
      <c r="O35" s="154"/>
      <c r="P35" s="150"/>
    </row>
    <row r="36" spans="1:16" ht="38.25">
      <c r="A36" s="94">
        <v>10</v>
      </c>
      <c r="B36" s="137">
        <v>40381</v>
      </c>
      <c r="C36" s="95"/>
      <c r="D36" s="74" t="s">
        <v>82</v>
      </c>
      <c r="E36" s="42">
        <v>1</v>
      </c>
      <c r="F36" s="42">
        <v>1</v>
      </c>
      <c r="G36" s="42">
        <v>10.5</v>
      </c>
      <c r="H36" s="42">
        <v>3200</v>
      </c>
      <c r="I36" s="99"/>
      <c r="J36" s="96">
        <f t="shared" si="0"/>
        <v>300</v>
      </c>
      <c r="K36" s="97">
        <f t="shared" si="1"/>
        <v>3.625</v>
      </c>
      <c r="L36" s="97">
        <f t="shared" si="2"/>
        <v>4.833333333333333</v>
      </c>
      <c r="M36" s="98">
        <f t="shared" si="3"/>
        <v>4.833333333333333</v>
      </c>
      <c r="N36" s="93">
        <f t="shared" si="4"/>
        <v>10.5</v>
      </c>
      <c r="O36" s="154" t="s">
        <v>83</v>
      </c>
      <c r="P36" s="150"/>
    </row>
    <row r="37" spans="1:16" ht="12.75">
      <c r="A37" s="94"/>
      <c r="B37" s="88"/>
      <c r="C37" s="95"/>
      <c r="D37" s="74"/>
      <c r="E37" s="42">
        <v>1</v>
      </c>
      <c r="F37" s="42">
        <v>1</v>
      </c>
      <c r="G37" s="42">
        <v>0</v>
      </c>
      <c r="H37" s="42">
        <v>3200</v>
      </c>
      <c r="I37" s="99"/>
      <c r="J37" s="96">
        <f t="shared" si="0"/>
        <v>0</v>
      </c>
      <c r="K37" s="97">
        <f t="shared" si="1"/>
        <v>0</v>
      </c>
      <c r="L37" s="97">
        <f t="shared" si="2"/>
        <v>0</v>
      </c>
      <c r="M37" s="98">
        <f t="shared" si="3"/>
        <v>4.833333333333333</v>
      </c>
      <c r="N37" s="93">
        <f t="shared" si="4"/>
        <v>10.5</v>
      </c>
      <c r="O37" s="154"/>
      <c r="P37" s="150"/>
    </row>
    <row r="38" spans="1:16" ht="12.75">
      <c r="A38" s="94"/>
      <c r="B38" s="88"/>
      <c r="C38" s="95"/>
      <c r="D38" s="74"/>
      <c r="E38" s="49">
        <v>1</v>
      </c>
      <c r="F38" s="49">
        <v>1</v>
      </c>
      <c r="G38" s="49">
        <v>0</v>
      </c>
      <c r="H38" s="49">
        <v>3200</v>
      </c>
      <c r="I38" s="99">
        <f>IF(ISBLANK(A39),,H38)</f>
        <v>3200</v>
      </c>
      <c r="J38" s="96">
        <f t="shared" si="0"/>
        <v>0</v>
      </c>
      <c r="K38" s="97">
        <f t="shared" si="1"/>
        <v>0</v>
      </c>
      <c r="L38" s="97">
        <f t="shared" si="2"/>
        <v>0</v>
      </c>
      <c r="M38" s="98">
        <f t="shared" si="3"/>
        <v>4.833333333333333</v>
      </c>
      <c r="N38" s="93">
        <f t="shared" si="4"/>
        <v>10.5</v>
      </c>
      <c r="P38" s="150"/>
    </row>
    <row r="39" spans="1:16" ht="76.5">
      <c r="A39" s="105">
        <v>11</v>
      </c>
      <c r="B39" s="128">
        <v>40382</v>
      </c>
      <c r="C39" s="47"/>
      <c r="D39" s="107" t="s">
        <v>42</v>
      </c>
      <c r="E39" s="109">
        <v>1</v>
      </c>
      <c r="F39" s="108">
        <v>1</v>
      </c>
      <c r="G39" s="108">
        <v>9.5</v>
      </c>
      <c r="H39" s="108">
        <v>3400</v>
      </c>
      <c r="I39" s="121"/>
      <c r="J39" s="121">
        <f t="shared" si="0"/>
        <v>200</v>
      </c>
      <c r="K39" s="122">
        <f t="shared" si="1"/>
        <v>3.0416666666666665</v>
      </c>
      <c r="L39" s="122">
        <f t="shared" si="2"/>
        <v>4.055555555555555</v>
      </c>
      <c r="M39" s="127">
        <f t="shared" si="3"/>
        <v>4.055555555555555</v>
      </c>
      <c r="N39" s="113">
        <f t="shared" si="4"/>
        <v>9.5</v>
      </c>
      <c r="O39" s="161" t="s">
        <v>58</v>
      </c>
      <c r="P39" s="150"/>
    </row>
    <row r="40" spans="1:16" ht="12.75">
      <c r="A40" s="114"/>
      <c r="B40" s="106"/>
      <c r="C40" s="47"/>
      <c r="D40" s="115"/>
      <c r="E40" s="109">
        <v>1</v>
      </c>
      <c r="F40" s="109">
        <v>1</v>
      </c>
      <c r="G40" s="109">
        <v>0</v>
      </c>
      <c r="H40" s="109">
        <v>3400</v>
      </c>
      <c r="I40" s="110"/>
      <c r="J40" s="110">
        <f t="shared" si="0"/>
        <v>0</v>
      </c>
      <c r="K40" s="111">
        <f t="shared" si="1"/>
        <v>0</v>
      </c>
      <c r="L40" s="111">
        <f t="shared" si="2"/>
        <v>0</v>
      </c>
      <c r="M40" s="112">
        <f t="shared" si="3"/>
        <v>4.055555555555555</v>
      </c>
      <c r="N40" s="113">
        <f t="shared" si="4"/>
        <v>9.5</v>
      </c>
      <c r="O40" s="154"/>
      <c r="P40" s="150"/>
    </row>
    <row r="41" spans="1:16" ht="12.75">
      <c r="A41" s="114"/>
      <c r="B41" s="125"/>
      <c r="C41" s="47"/>
      <c r="D41" s="175" t="s">
        <v>57</v>
      </c>
      <c r="E41" s="117">
        <v>1</v>
      </c>
      <c r="F41" s="117">
        <v>1</v>
      </c>
      <c r="G41" s="117">
        <v>0</v>
      </c>
      <c r="H41" s="117">
        <v>3400</v>
      </c>
      <c r="I41" s="118">
        <f>IF(ISBLANK(A42),,H41)</f>
        <v>3400</v>
      </c>
      <c r="J41" s="118">
        <f t="shared" si="0"/>
        <v>0</v>
      </c>
      <c r="K41" s="119">
        <f t="shared" si="1"/>
        <v>0</v>
      </c>
      <c r="L41" s="119">
        <f t="shared" si="2"/>
        <v>0</v>
      </c>
      <c r="M41" s="113">
        <f t="shared" si="3"/>
        <v>4.055555555555555</v>
      </c>
      <c r="N41" s="113">
        <f t="shared" si="4"/>
        <v>9.5</v>
      </c>
      <c r="P41" s="150"/>
    </row>
    <row r="42" spans="1:16" ht="25.5">
      <c r="A42" s="87">
        <v>12</v>
      </c>
      <c r="B42" s="88">
        <v>40383</v>
      </c>
      <c r="C42" s="95"/>
      <c r="D42" s="72" t="s">
        <v>43</v>
      </c>
      <c r="E42" s="54">
        <v>1</v>
      </c>
      <c r="F42" s="42">
        <v>1</v>
      </c>
      <c r="G42" s="42">
        <v>10</v>
      </c>
      <c r="H42" s="42">
        <v>4300</v>
      </c>
      <c r="I42" s="138"/>
      <c r="J42" s="90">
        <f t="shared" si="0"/>
        <v>900</v>
      </c>
      <c r="K42" s="91">
        <f t="shared" si="1"/>
        <v>5.5</v>
      </c>
      <c r="L42" s="91">
        <f t="shared" si="2"/>
        <v>7.333333333333333</v>
      </c>
      <c r="M42" s="92">
        <f t="shared" si="3"/>
        <v>7.333333333333333</v>
      </c>
      <c r="N42" s="93">
        <f>IF(ISBLANK(A42),N41+G42,G42)</f>
        <v>10</v>
      </c>
      <c r="O42" s="154" t="s">
        <v>87</v>
      </c>
      <c r="P42" s="150"/>
    </row>
    <row r="43" spans="1:16" ht="12.75">
      <c r="A43" s="94"/>
      <c r="B43" s="88"/>
      <c r="C43" s="95"/>
      <c r="D43" s="74" t="s">
        <v>44</v>
      </c>
      <c r="E43" s="49">
        <v>1</v>
      </c>
      <c r="F43" s="42">
        <v>1</v>
      </c>
      <c r="G43" s="42">
        <v>0</v>
      </c>
      <c r="H43" s="42">
        <v>3300</v>
      </c>
      <c r="I43" s="99">
        <f>IF(ISBLANK(A44),,H43)</f>
        <v>3300</v>
      </c>
      <c r="J43" s="96">
        <f t="shared" si="0"/>
        <v>-1000</v>
      </c>
      <c r="K43" s="97">
        <f t="shared" si="1"/>
        <v>0.3333333333333333</v>
      </c>
      <c r="L43" s="97">
        <f t="shared" si="2"/>
        <v>0.4444444444444444</v>
      </c>
      <c r="M43" s="98">
        <f t="shared" si="3"/>
        <v>7.777777777777778</v>
      </c>
      <c r="N43" s="93">
        <f t="shared" si="4"/>
        <v>10</v>
      </c>
      <c r="O43" s="156"/>
      <c r="P43" s="150"/>
    </row>
    <row r="44" spans="1:16" ht="38.25">
      <c r="A44" s="105">
        <v>13</v>
      </c>
      <c r="B44" s="128">
        <v>40384</v>
      </c>
      <c r="C44" s="53"/>
      <c r="D44" s="107" t="s">
        <v>45</v>
      </c>
      <c r="E44" s="108">
        <v>1</v>
      </c>
      <c r="F44" s="108">
        <v>1</v>
      </c>
      <c r="G44" s="108">
        <v>9.5</v>
      </c>
      <c r="H44" s="108">
        <v>3500</v>
      </c>
      <c r="I44" s="130"/>
      <c r="J44" s="121">
        <f t="shared" si="0"/>
        <v>200</v>
      </c>
      <c r="K44" s="122">
        <f t="shared" si="1"/>
        <v>3.0416666666666665</v>
      </c>
      <c r="L44" s="122">
        <f t="shared" si="2"/>
        <v>4.055555555555555</v>
      </c>
      <c r="M44" s="127">
        <f t="shared" si="3"/>
        <v>4.055555555555555</v>
      </c>
      <c r="N44" s="113">
        <f t="shared" si="4"/>
        <v>9.5</v>
      </c>
      <c r="O44" s="158" t="s">
        <v>84</v>
      </c>
      <c r="P44" s="150"/>
    </row>
    <row r="45" spans="1:16" ht="12.75">
      <c r="A45" s="124"/>
      <c r="B45" s="125"/>
      <c r="C45" s="48"/>
      <c r="D45" s="126"/>
      <c r="E45" s="117">
        <v>1</v>
      </c>
      <c r="F45" s="117">
        <v>1</v>
      </c>
      <c r="G45" s="117">
        <v>0</v>
      </c>
      <c r="H45" s="117">
        <v>3500</v>
      </c>
      <c r="I45" s="131">
        <f>IF(ISBLANK(A46),,H45)</f>
        <v>3500</v>
      </c>
      <c r="J45" s="118">
        <f t="shared" si="0"/>
        <v>0</v>
      </c>
      <c r="K45" s="119">
        <f t="shared" si="1"/>
        <v>0</v>
      </c>
      <c r="L45" s="119">
        <f t="shared" si="2"/>
        <v>0</v>
      </c>
      <c r="M45" s="113">
        <f t="shared" si="3"/>
        <v>4.055555555555555</v>
      </c>
      <c r="N45" s="113">
        <f t="shared" si="4"/>
        <v>9.5</v>
      </c>
      <c r="O45" s="156" t="s">
        <v>109</v>
      </c>
      <c r="P45" s="150"/>
    </row>
    <row r="46" spans="1:16" ht="25.5">
      <c r="A46" s="87">
        <v>14</v>
      </c>
      <c r="B46" s="88">
        <v>40385</v>
      </c>
      <c r="C46" s="95"/>
      <c r="D46" s="72" t="s">
        <v>46</v>
      </c>
      <c r="E46" s="54">
        <v>1</v>
      </c>
      <c r="F46" s="42">
        <v>1</v>
      </c>
      <c r="G46" s="42">
        <v>12</v>
      </c>
      <c r="H46" s="42">
        <v>3800</v>
      </c>
      <c r="I46" s="138"/>
      <c r="J46" s="90">
        <f t="shared" si="0"/>
        <v>300</v>
      </c>
      <c r="K46" s="91">
        <f t="shared" si="1"/>
        <v>4</v>
      </c>
      <c r="L46" s="91">
        <f t="shared" si="2"/>
        <v>5.333333333333333</v>
      </c>
      <c r="M46" s="92">
        <f t="shared" si="3"/>
        <v>5.333333333333333</v>
      </c>
      <c r="N46" s="93">
        <f t="shared" si="4"/>
        <v>12</v>
      </c>
      <c r="O46" s="157"/>
      <c r="P46" s="150"/>
    </row>
    <row r="47" spans="1:16" ht="12.75">
      <c r="A47" s="94"/>
      <c r="B47" s="88"/>
      <c r="C47" s="95"/>
      <c r="D47" s="74" t="s">
        <v>56</v>
      </c>
      <c r="E47" s="49">
        <v>1</v>
      </c>
      <c r="F47" s="49">
        <v>1</v>
      </c>
      <c r="G47" s="49">
        <v>0</v>
      </c>
      <c r="H47" s="49">
        <v>3800</v>
      </c>
      <c r="I47" s="99">
        <f>IF(ISBLANK(A48),,H47)</f>
        <v>3800</v>
      </c>
      <c r="J47" s="96">
        <f t="shared" si="0"/>
        <v>0</v>
      </c>
      <c r="K47" s="97">
        <f t="shared" si="1"/>
        <v>0</v>
      </c>
      <c r="L47" s="97">
        <f t="shared" si="2"/>
        <v>0</v>
      </c>
      <c r="M47" s="98">
        <f t="shared" si="3"/>
        <v>5.333333333333333</v>
      </c>
      <c r="N47" s="93">
        <f t="shared" si="4"/>
        <v>12</v>
      </c>
      <c r="P47" s="150"/>
    </row>
    <row r="48" spans="1:16" ht="25.5">
      <c r="A48" s="105">
        <v>15</v>
      </c>
      <c r="B48" s="128">
        <v>40386</v>
      </c>
      <c r="C48" s="53"/>
      <c r="D48" s="107" t="s">
        <v>46</v>
      </c>
      <c r="E48" s="109">
        <v>1</v>
      </c>
      <c r="F48" s="109">
        <v>1</v>
      </c>
      <c r="G48" s="109">
        <v>12</v>
      </c>
      <c r="H48" s="109">
        <v>4000</v>
      </c>
      <c r="I48" s="130"/>
      <c r="J48" s="121">
        <f t="shared" si="0"/>
        <v>200</v>
      </c>
      <c r="K48" s="122">
        <f t="shared" si="1"/>
        <v>3.6666666666666665</v>
      </c>
      <c r="L48" s="122">
        <f t="shared" si="2"/>
        <v>4.888888888888888</v>
      </c>
      <c r="M48" s="127">
        <f t="shared" si="3"/>
        <v>4.888888888888888</v>
      </c>
      <c r="N48" s="113">
        <f t="shared" si="4"/>
        <v>12</v>
      </c>
      <c r="O48" s="157"/>
      <c r="P48" s="150"/>
    </row>
    <row r="49" spans="1:16" ht="76.5">
      <c r="A49" s="124"/>
      <c r="B49" s="125"/>
      <c r="C49" s="48"/>
      <c r="D49" s="126" t="s">
        <v>60</v>
      </c>
      <c r="E49" s="117">
        <v>1</v>
      </c>
      <c r="F49" s="117">
        <v>1</v>
      </c>
      <c r="G49" s="117">
        <v>0</v>
      </c>
      <c r="H49" s="117">
        <v>4000</v>
      </c>
      <c r="I49" s="131">
        <f>IF(ISBLANK(A50),,H49)</f>
        <v>4000</v>
      </c>
      <c r="J49" s="118">
        <f t="shared" si="0"/>
        <v>0</v>
      </c>
      <c r="K49" s="119">
        <f t="shared" si="1"/>
        <v>0</v>
      </c>
      <c r="L49" s="119">
        <f t="shared" si="2"/>
        <v>0</v>
      </c>
      <c r="M49" s="113">
        <f t="shared" si="3"/>
        <v>4.888888888888888</v>
      </c>
      <c r="N49" s="113">
        <f t="shared" si="4"/>
        <v>12</v>
      </c>
      <c r="O49" s="161" t="s">
        <v>59</v>
      </c>
      <c r="P49" s="150"/>
    </row>
    <row r="50" spans="1:16" ht="51">
      <c r="A50" s="87">
        <v>16</v>
      </c>
      <c r="B50" s="137">
        <v>40387</v>
      </c>
      <c r="C50" s="89"/>
      <c r="D50" s="74" t="s">
        <v>47</v>
      </c>
      <c r="E50" s="42">
        <v>1</v>
      </c>
      <c r="F50" s="42">
        <v>1</v>
      </c>
      <c r="G50" s="42">
        <v>6.5</v>
      </c>
      <c r="H50" s="42">
        <v>5000</v>
      </c>
      <c r="I50" s="138"/>
      <c r="J50" s="90">
        <f t="shared" si="0"/>
        <v>1000</v>
      </c>
      <c r="K50" s="91">
        <f t="shared" si="1"/>
        <v>4.958333333333334</v>
      </c>
      <c r="L50" s="91">
        <f t="shared" si="2"/>
        <v>6.611111111111112</v>
      </c>
      <c r="M50" s="92">
        <f t="shared" si="3"/>
        <v>6.611111111111112</v>
      </c>
      <c r="N50" s="93">
        <f t="shared" si="4"/>
        <v>6.5</v>
      </c>
      <c r="O50" s="158" t="s">
        <v>116</v>
      </c>
      <c r="P50" s="150"/>
    </row>
    <row r="51" spans="1:16" ht="12.75">
      <c r="A51" s="94"/>
      <c r="B51" s="88"/>
      <c r="C51" s="95"/>
      <c r="D51" s="75"/>
      <c r="E51" s="42">
        <v>1</v>
      </c>
      <c r="F51" s="42">
        <v>1</v>
      </c>
      <c r="G51" s="42">
        <v>0</v>
      </c>
      <c r="H51" s="42">
        <v>5000</v>
      </c>
      <c r="I51" s="99"/>
      <c r="J51" s="96">
        <f t="shared" si="0"/>
        <v>0</v>
      </c>
      <c r="K51" s="97">
        <f t="shared" si="1"/>
        <v>0</v>
      </c>
      <c r="L51" s="97">
        <f t="shared" si="2"/>
        <v>0</v>
      </c>
      <c r="M51" s="98">
        <f t="shared" si="3"/>
        <v>6.611111111111112</v>
      </c>
      <c r="N51" s="93">
        <f t="shared" si="4"/>
        <v>6.5</v>
      </c>
      <c r="O51" s="159"/>
      <c r="P51" s="150"/>
    </row>
    <row r="52" spans="1:16" ht="12.75">
      <c r="A52" s="100"/>
      <c r="B52" s="101"/>
      <c r="C52" s="102"/>
      <c r="D52" s="75" t="s">
        <v>48</v>
      </c>
      <c r="E52" s="49">
        <v>1</v>
      </c>
      <c r="F52" s="49">
        <v>1</v>
      </c>
      <c r="G52" s="49">
        <v>0</v>
      </c>
      <c r="H52" s="49">
        <v>5000</v>
      </c>
      <c r="I52" s="139">
        <f>IF(ISBLANK(A53),,H52)</f>
        <v>5000</v>
      </c>
      <c r="J52" s="103">
        <f t="shared" si="0"/>
        <v>0</v>
      </c>
      <c r="K52" s="104">
        <f t="shared" si="1"/>
        <v>0</v>
      </c>
      <c r="L52" s="104">
        <f t="shared" si="2"/>
        <v>0</v>
      </c>
      <c r="M52" s="93">
        <f t="shared" si="3"/>
        <v>6.611111111111112</v>
      </c>
      <c r="N52" s="93">
        <f t="shared" si="4"/>
        <v>6.5</v>
      </c>
      <c r="O52" s="159"/>
      <c r="P52" s="150"/>
    </row>
    <row r="53" spans="1:16" ht="12.75">
      <c r="A53" s="105">
        <v>17</v>
      </c>
      <c r="B53" s="129">
        <v>40388</v>
      </c>
      <c r="C53" s="53"/>
      <c r="D53" s="174" t="s">
        <v>30</v>
      </c>
      <c r="E53" s="109">
        <v>1</v>
      </c>
      <c r="F53" s="109">
        <v>1</v>
      </c>
      <c r="G53" s="109">
        <v>0</v>
      </c>
      <c r="H53" s="109">
        <v>5000</v>
      </c>
      <c r="I53" s="130"/>
      <c r="J53" s="121">
        <f t="shared" si="0"/>
        <v>0</v>
      </c>
      <c r="K53" s="122">
        <f t="shared" si="1"/>
        <v>0</v>
      </c>
      <c r="L53" s="122">
        <f t="shared" si="2"/>
        <v>0</v>
      </c>
      <c r="M53" s="127">
        <f t="shared" si="3"/>
        <v>0</v>
      </c>
      <c r="N53" s="113">
        <f>IF(ISBLANK(A53),N52+G53,G53)</f>
        <v>0</v>
      </c>
      <c r="O53" s="154"/>
      <c r="P53" s="150"/>
    </row>
    <row r="54" spans="1:16" ht="12.75">
      <c r="A54" s="114"/>
      <c r="B54" s="129"/>
      <c r="C54" s="47"/>
      <c r="D54" s="115" t="s">
        <v>56</v>
      </c>
      <c r="E54" s="109">
        <v>1</v>
      </c>
      <c r="F54" s="109">
        <v>1</v>
      </c>
      <c r="G54" s="109">
        <v>0</v>
      </c>
      <c r="H54" s="109">
        <v>5000</v>
      </c>
      <c r="I54" s="130">
        <f>IF(ISBLANK(A55),,H54)</f>
        <v>5000</v>
      </c>
      <c r="J54" s="121">
        <f t="shared" si="0"/>
        <v>0</v>
      </c>
      <c r="K54" s="122">
        <f t="shared" si="1"/>
        <v>0</v>
      </c>
      <c r="L54" s="122">
        <f t="shared" si="2"/>
        <v>0</v>
      </c>
      <c r="M54" s="127">
        <f t="shared" si="3"/>
        <v>0</v>
      </c>
      <c r="N54" s="113">
        <f t="shared" si="4"/>
        <v>0</v>
      </c>
      <c r="O54" s="160"/>
      <c r="P54" s="150"/>
    </row>
    <row r="55" spans="1:14" ht="12.75">
      <c r="A55" s="94">
        <v>18</v>
      </c>
      <c r="B55" s="132">
        <v>40389</v>
      </c>
      <c r="C55" s="95"/>
      <c r="D55" s="84" t="s">
        <v>121</v>
      </c>
      <c r="E55" s="52">
        <v>1</v>
      </c>
      <c r="F55" s="52">
        <v>1</v>
      </c>
      <c r="G55" s="52">
        <v>5</v>
      </c>
      <c r="H55" s="52">
        <v>3500</v>
      </c>
      <c r="I55" s="133"/>
      <c r="J55" s="134">
        <f t="shared" si="0"/>
        <v>-1500</v>
      </c>
      <c r="K55" s="135">
        <f t="shared" si="1"/>
        <v>1.75</v>
      </c>
      <c r="L55" s="135">
        <f t="shared" si="2"/>
        <v>2.333333333333333</v>
      </c>
      <c r="M55" s="136">
        <f t="shared" si="3"/>
        <v>2.333333333333333</v>
      </c>
      <c r="N55" s="93">
        <f t="shared" si="4"/>
        <v>5</v>
      </c>
    </row>
    <row r="56" spans="1:15" ht="12.75">
      <c r="A56" s="94"/>
      <c r="B56" s="137"/>
      <c r="C56" s="95"/>
      <c r="D56" s="72"/>
      <c r="E56" s="54">
        <v>1</v>
      </c>
      <c r="F56" s="54">
        <v>1</v>
      </c>
      <c r="G56" s="54">
        <v>0</v>
      </c>
      <c r="H56" s="54">
        <v>3500</v>
      </c>
      <c r="I56" s="138"/>
      <c r="J56" s="90">
        <f t="shared" si="0"/>
        <v>0</v>
      </c>
      <c r="K56" s="91">
        <f t="shared" si="1"/>
        <v>0</v>
      </c>
      <c r="L56" s="91">
        <f t="shared" si="2"/>
        <v>0</v>
      </c>
      <c r="M56" s="92">
        <f t="shared" si="3"/>
        <v>2.333333333333333</v>
      </c>
      <c r="N56" s="93">
        <f t="shared" si="4"/>
        <v>5</v>
      </c>
      <c r="O56" s="154"/>
    </row>
    <row r="57" spans="1:15" ht="12.75">
      <c r="A57" s="94"/>
      <c r="B57" s="137"/>
      <c r="C57" s="95"/>
      <c r="D57" s="72"/>
      <c r="E57" s="54">
        <v>1</v>
      </c>
      <c r="F57" s="54">
        <v>1</v>
      </c>
      <c r="G57" s="54">
        <v>0</v>
      </c>
      <c r="H57" s="54">
        <v>3500</v>
      </c>
      <c r="I57" s="138">
        <f>IF(ISBLANK(A58),,H57)</f>
        <v>3500</v>
      </c>
      <c r="J57" s="90">
        <f t="shared" si="0"/>
        <v>0</v>
      </c>
      <c r="K57" s="91">
        <f t="shared" si="1"/>
        <v>0</v>
      </c>
      <c r="L57" s="91">
        <f t="shared" si="2"/>
        <v>0</v>
      </c>
      <c r="M57" s="92">
        <f t="shared" si="3"/>
        <v>2.333333333333333</v>
      </c>
      <c r="N57" s="93">
        <f t="shared" si="4"/>
        <v>5</v>
      </c>
      <c r="O57" s="160"/>
    </row>
    <row r="58" spans="1:15" ht="38.25">
      <c r="A58" s="114">
        <v>19</v>
      </c>
      <c r="B58" s="128">
        <v>40390</v>
      </c>
      <c r="C58" s="47"/>
      <c r="D58" s="107" t="s">
        <v>51</v>
      </c>
      <c r="E58" s="108">
        <v>1</v>
      </c>
      <c r="F58" s="108">
        <v>1</v>
      </c>
      <c r="G58" s="108">
        <v>15</v>
      </c>
      <c r="H58" s="108">
        <v>2900</v>
      </c>
      <c r="I58" s="130"/>
      <c r="J58" s="121">
        <f t="shared" si="0"/>
        <v>-600</v>
      </c>
      <c r="K58" s="122">
        <f t="shared" si="1"/>
        <v>3.95</v>
      </c>
      <c r="L58" s="122">
        <f t="shared" si="2"/>
        <v>5.266666666666667</v>
      </c>
      <c r="M58" s="127">
        <f t="shared" si="3"/>
        <v>5.266666666666667</v>
      </c>
      <c r="N58" s="113">
        <f t="shared" si="4"/>
        <v>15</v>
      </c>
      <c r="O58" s="163" t="s">
        <v>117</v>
      </c>
    </row>
    <row r="59" spans="1:15" ht="12.75">
      <c r="A59" s="114"/>
      <c r="B59" s="128"/>
      <c r="C59" s="47"/>
      <c r="D59" s="107"/>
      <c r="E59" s="108">
        <v>1</v>
      </c>
      <c r="F59" s="108">
        <v>1</v>
      </c>
      <c r="G59" s="108">
        <v>0</v>
      </c>
      <c r="H59" s="108">
        <v>2900</v>
      </c>
      <c r="I59" s="130">
        <f>IF(ISBLANK(A60),,H59)</f>
        <v>2900</v>
      </c>
      <c r="J59" s="121">
        <f t="shared" si="0"/>
        <v>0</v>
      </c>
      <c r="K59" s="122">
        <f t="shared" si="1"/>
        <v>0</v>
      </c>
      <c r="L59" s="122">
        <f t="shared" si="2"/>
        <v>0</v>
      </c>
      <c r="M59" s="127">
        <f t="shared" si="3"/>
        <v>5.266666666666667</v>
      </c>
      <c r="N59" s="113">
        <f t="shared" si="4"/>
        <v>15</v>
      </c>
      <c r="O59" s="158" t="s">
        <v>56</v>
      </c>
    </row>
    <row r="60" spans="1:15" ht="51">
      <c r="A60" s="94">
        <v>20</v>
      </c>
      <c r="B60" s="137">
        <v>40391</v>
      </c>
      <c r="C60" s="95"/>
      <c r="D60" s="72" t="s">
        <v>52</v>
      </c>
      <c r="E60" s="54">
        <v>1</v>
      </c>
      <c r="F60" s="54">
        <v>1</v>
      </c>
      <c r="G60" s="54">
        <v>16</v>
      </c>
      <c r="H60" s="54">
        <v>2500</v>
      </c>
      <c r="I60" s="133"/>
      <c r="J60" s="90">
        <f t="shared" si="0"/>
        <v>-400</v>
      </c>
      <c r="K60" s="91">
        <f t="shared" si="1"/>
        <v>4.133333333333334</v>
      </c>
      <c r="L60" s="91">
        <f t="shared" si="2"/>
        <v>5.511111111111111</v>
      </c>
      <c r="M60" s="92">
        <f t="shared" si="3"/>
        <v>5.511111111111111</v>
      </c>
      <c r="N60" s="93">
        <f>IF(ISBLANK(A60),N59+G60,G60)</f>
        <v>16</v>
      </c>
      <c r="O60" s="158" t="s">
        <v>118</v>
      </c>
    </row>
    <row r="61" spans="1:15" ht="63.75">
      <c r="A61" s="94"/>
      <c r="B61" s="88"/>
      <c r="C61" s="95"/>
      <c r="D61" s="72" t="s">
        <v>61</v>
      </c>
      <c r="E61" s="42">
        <v>1</v>
      </c>
      <c r="F61" s="42">
        <v>1</v>
      </c>
      <c r="G61" s="42">
        <v>16</v>
      </c>
      <c r="H61" s="42">
        <v>2200</v>
      </c>
      <c r="I61" s="138">
        <f>IF(ISBLANK(A62),,H61)</f>
        <v>2200</v>
      </c>
      <c r="J61" s="96">
        <f t="shared" si="0"/>
        <v>-300</v>
      </c>
      <c r="K61" s="97">
        <f t="shared" si="1"/>
        <v>4.1</v>
      </c>
      <c r="L61" s="97">
        <f t="shared" si="2"/>
        <v>5.466666666666666</v>
      </c>
      <c r="M61" s="98">
        <f t="shared" si="3"/>
        <v>10.977777777777778</v>
      </c>
      <c r="N61" s="93">
        <f t="shared" si="4"/>
        <v>32</v>
      </c>
      <c r="O61" s="158" t="s">
        <v>113</v>
      </c>
    </row>
    <row r="62" spans="1:15" ht="51">
      <c r="A62" s="63">
        <v>21</v>
      </c>
      <c r="B62" s="41">
        <v>40392</v>
      </c>
      <c r="C62" s="45" t="s">
        <v>19</v>
      </c>
      <c r="D62" s="86" t="s">
        <v>35</v>
      </c>
      <c r="E62" s="40"/>
      <c r="F62" s="40"/>
      <c r="G62" s="40"/>
      <c r="H62" s="40">
        <v>500</v>
      </c>
      <c r="I62" s="10"/>
      <c r="J62" s="10"/>
      <c r="K62" s="11"/>
      <c r="L62" s="11"/>
      <c r="M62" s="11"/>
      <c r="N62" s="55"/>
      <c r="O62" s="163" t="s">
        <v>66</v>
      </c>
    </row>
    <row r="63" spans="1:15" ht="12.75">
      <c r="A63" s="29"/>
      <c r="B63" s="30"/>
      <c r="C63" s="13"/>
      <c r="D63" s="31" t="s">
        <v>81</v>
      </c>
      <c r="E63" s="32" t="s">
        <v>5</v>
      </c>
      <c r="F63" s="32"/>
      <c r="G63" s="33" t="str">
        <f>SUMIF(F6:F61,1,G6:G61)&amp;" км"</f>
        <v>218 км</v>
      </c>
      <c r="H63" s="14"/>
      <c r="I63" s="14"/>
      <c r="J63" s="14">
        <f>SUMIF(J10:J61,"&gt;0",J10:J61)</f>
        <v>6670</v>
      </c>
      <c r="K63" s="14"/>
      <c r="L63" s="15"/>
      <c r="M63" s="15"/>
      <c r="N63" s="56"/>
      <c r="O63" s="34"/>
    </row>
    <row r="64" spans="1:15" ht="13.5" thickBot="1">
      <c r="A64" s="18" t="s">
        <v>16</v>
      </c>
      <c r="B64" s="16"/>
      <c r="C64" s="44"/>
      <c r="D64" s="17"/>
      <c r="E64" s="24" t="s">
        <v>5</v>
      </c>
      <c r="F64" s="24"/>
      <c r="G64" s="25"/>
      <c r="H64" s="26"/>
      <c r="I64" s="26"/>
      <c r="J64" s="26">
        <f>SUMIF(J10:J61,"&lt;0",J10:J62)</f>
        <v>-6670</v>
      </c>
      <c r="K64" s="26"/>
      <c r="L64" s="26"/>
      <c r="M64" s="27"/>
      <c r="N64" s="57"/>
      <c r="O64" s="28"/>
    </row>
    <row r="65" spans="2:15" ht="12.75">
      <c r="B65" s="3"/>
      <c r="C65" s="3"/>
      <c r="D65" s="82" t="s">
        <v>50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</row>
    <row r="66" spans="4:16" ht="12.75">
      <c r="D66" s="149" t="s">
        <v>22</v>
      </c>
      <c r="E66" s="140"/>
      <c r="F66" s="141"/>
      <c r="G66" s="176" t="s">
        <v>102</v>
      </c>
      <c r="H66" s="176"/>
      <c r="I66" s="176"/>
      <c r="J66" s="176"/>
      <c r="K66" s="176"/>
      <c r="L66" s="176"/>
      <c r="M66" s="176"/>
      <c r="N66" s="176"/>
      <c r="O66" s="177" t="s">
        <v>104</v>
      </c>
      <c r="P66" s="141"/>
    </row>
    <row r="67" spans="4:16" ht="12.75">
      <c r="D67" s="142" t="s">
        <v>23</v>
      </c>
      <c r="E67" s="141">
        <v>1</v>
      </c>
      <c r="F67" s="141"/>
      <c r="G67" s="176" t="s">
        <v>96</v>
      </c>
      <c r="H67" s="176"/>
      <c r="I67" s="176"/>
      <c r="J67" s="176"/>
      <c r="K67" s="176"/>
      <c r="L67" s="176"/>
      <c r="M67" s="176"/>
      <c r="N67" s="176"/>
      <c r="O67" s="177" t="s">
        <v>88</v>
      </c>
      <c r="P67" s="141"/>
    </row>
    <row r="68" spans="4:16" ht="12.75">
      <c r="D68" s="143" t="s">
        <v>24</v>
      </c>
      <c r="E68" s="141">
        <v>1</v>
      </c>
      <c r="F68" s="141"/>
      <c r="G68" s="176" t="s">
        <v>103</v>
      </c>
      <c r="H68" s="176"/>
      <c r="I68" s="176"/>
      <c r="J68" s="176"/>
      <c r="K68" s="176"/>
      <c r="L68" s="176"/>
      <c r="M68" s="176"/>
      <c r="N68" s="176"/>
      <c r="O68" s="177" t="s">
        <v>89</v>
      </c>
      <c r="P68"/>
    </row>
    <row r="69" spans="4:16" ht="12.75">
      <c r="D69" s="143" t="s">
        <v>25</v>
      </c>
      <c r="E69" s="141">
        <v>0</v>
      </c>
      <c r="F69" s="141"/>
      <c r="G69" s="176" t="s">
        <v>97</v>
      </c>
      <c r="H69" s="176"/>
      <c r="I69" s="176"/>
      <c r="J69" s="176"/>
      <c r="K69" s="176"/>
      <c r="L69" s="176"/>
      <c r="M69" s="176"/>
      <c r="N69" s="176"/>
      <c r="O69" s="177" t="s">
        <v>90</v>
      </c>
      <c r="P69"/>
    </row>
    <row r="70" spans="4:16" ht="12.75">
      <c r="D70" s="144" t="s">
        <v>26</v>
      </c>
      <c r="E70" s="145">
        <v>3</v>
      </c>
      <c r="F70" s="145"/>
      <c r="G70" s="176" t="s">
        <v>98</v>
      </c>
      <c r="H70" s="176"/>
      <c r="I70" s="176"/>
      <c r="J70" s="176"/>
      <c r="K70" s="176"/>
      <c r="L70" s="176"/>
      <c r="M70" s="176"/>
      <c r="N70" s="176"/>
      <c r="O70" s="177" t="s">
        <v>91</v>
      </c>
      <c r="P70"/>
    </row>
    <row r="71" spans="4:16" ht="12.75">
      <c r="D71" s="143" t="s">
        <v>27</v>
      </c>
      <c r="E71" s="146">
        <v>0</v>
      </c>
      <c r="F71" s="141"/>
      <c r="G71" s="176" t="s">
        <v>99</v>
      </c>
      <c r="H71" s="176"/>
      <c r="I71" s="176"/>
      <c r="J71" s="176"/>
      <c r="K71" s="176"/>
      <c r="L71" s="176"/>
      <c r="M71" s="176"/>
      <c r="N71" s="176"/>
      <c r="O71" s="177" t="s">
        <v>92</v>
      </c>
      <c r="P71"/>
    </row>
    <row r="72" spans="4:16" ht="12.75">
      <c r="D72" s="143" t="s">
        <v>24</v>
      </c>
      <c r="E72" s="147">
        <v>0</v>
      </c>
      <c r="F72" s="141"/>
      <c r="G72" s="176" t="s">
        <v>100</v>
      </c>
      <c r="H72" s="176"/>
      <c r="I72" s="176"/>
      <c r="J72" s="176"/>
      <c r="K72" s="176"/>
      <c r="L72" s="176"/>
      <c r="M72" s="176"/>
      <c r="N72" s="176"/>
      <c r="O72" s="177" t="s">
        <v>93</v>
      </c>
      <c r="P72"/>
    </row>
    <row r="73" spans="4:16" ht="12.75">
      <c r="D73" s="143" t="s">
        <v>25</v>
      </c>
      <c r="E73" s="147">
        <v>0</v>
      </c>
      <c r="F73" s="141"/>
      <c r="G73" s="176" t="s">
        <v>101</v>
      </c>
      <c r="H73" s="176"/>
      <c r="I73" s="176"/>
      <c r="J73" s="176"/>
      <c r="K73" s="176"/>
      <c r="L73" s="176"/>
      <c r="M73" s="176"/>
      <c r="N73" s="176"/>
      <c r="O73" s="177" t="s">
        <v>94</v>
      </c>
      <c r="P73"/>
    </row>
    <row r="74" spans="4:15" ht="12.75">
      <c r="D74" s="144" t="s">
        <v>26</v>
      </c>
      <c r="E74" s="147">
        <v>0</v>
      </c>
      <c r="F74" s="141"/>
      <c r="G74" s="176" t="s">
        <v>120</v>
      </c>
      <c r="H74" s="176"/>
      <c r="I74" s="176"/>
      <c r="J74" s="176"/>
      <c r="K74" s="176"/>
      <c r="L74" s="176"/>
      <c r="M74" s="176"/>
      <c r="N74" s="176"/>
      <c r="O74" s="177" t="s">
        <v>95</v>
      </c>
    </row>
    <row r="75" spans="4:15" ht="12.75">
      <c r="D75" s="143" t="s">
        <v>28</v>
      </c>
      <c r="E75" s="148"/>
      <c r="F75" s="141"/>
      <c r="G75" s="176" t="s">
        <v>105</v>
      </c>
      <c r="H75" s="176"/>
      <c r="I75" s="176"/>
      <c r="J75" s="176"/>
      <c r="K75" s="176"/>
      <c r="L75" s="176"/>
      <c r="M75" s="176"/>
      <c r="N75" s="176"/>
      <c r="O75" s="177" t="s">
        <v>115</v>
      </c>
    </row>
    <row r="76" spans="4:15" ht="12.75">
      <c r="D76" s="143" t="s">
        <v>31</v>
      </c>
      <c r="E76" s="147">
        <v>0</v>
      </c>
      <c r="F76" s="141"/>
      <c r="G76" s="176" t="s">
        <v>70</v>
      </c>
      <c r="H76" s="176"/>
      <c r="I76" s="176"/>
      <c r="J76" s="176"/>
      <c r="K76" s="176"/>
      <c r="L76" s="176"/>
      <c r="M76" s="176"/>
      <c r="N76" s="176"/>
      <c r="O76" s="177" t="s">
        <v>108</v>
      </c>
    </row>
    <row r="77" spans="4:15" ht="12.75">
      <c r="D77" s="142"/>
      <c r="E77" s="147"/>
      <c r="F77" s="141"/>
      <c r="I77" s="141"/>
      <c r="J77" s="141"/>
      <c r="K77" s="141"/>
      <c r="L77" s="141"/>
      <c r="M77" s="141"/>
      <c r="N77" s="141"/>
      <c r="O77" s="177" t="s">
        <v>106</v>
      </c>
    </row>
    <row r="78" spans="4:15" ht="12.75">
      <c r="D78" s="142" t="s">
        <v>29</v>
      </c>
      <c r="E78" s="147">
        <f>SUM(E67:E77)</f>
        <v>5</v>
      </c>
      <c r="F78" s="141"/>
      <c r="I78" s="141"/>
      <c r="J78" s="141"/>
      <c r="K78" s="141"/>
      <c r="L78" s="141"/>
      <c r="M78" s="141"/>
      <c r="N78" s="141"/>
      <c r="O78" s="177" t="s">
        <v>107</v>
      </c>
    </row>
    <row r="79" ht="12.75">
      <c r="E79" s="51"/>
    </row>
  </sheetData>
  <sheetProtection/>
  <printOptions/>
  <pageMargins left="0.6" right="0.62" top="0.37" bottom="0.51" header="0.5" footer="0.5"/>
  <pageSetup horizontalDpi="200" verticalDpi="200" orientation="portrait" paperSize="9" scale="67" r:id="rId3"/>
  <rowBreaks count="1" manualBreakCount="1">
    <brk id="43" max="255" man="1"/>
  </rowBreaks>
  <colBreaks count="2" manualBreakCount="2">
    <brk id="15" max="65535" man="1"/>
    <brk id="1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Горный клуб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похода 4 к.с. по Восточной части Ц. Тянь-Шань 2010 г.</dc:title>
  <dc:subject>Горный клуб МГУ</dc:subject>
  <dc:creator>Сергин К.</dc:creator>
  <cp:keywords/>
  <dc:description>Программирование - Egorov Leonid</dc:description>
  <cp:lastModifiedBy>SK</cp:lastModifiedBy>
  <cp:lastPrinted>2009-04-25T18:33:21Z</cp:lastPrinted>
  <dcterms:created xsi:type="dcterms:W3CDTF">1996-04-24T05:28:18Z</dcterms:created>
  <dcterms:modified xsi:type="dcterms:W3CDTF">2010-06-29T07:18:50Z</dcterms:modified>
  <cp:category/>
  <cp:version/>
  <cp:contentType/>
  <cp:contentStatus/>
</cp:coreProperties>
</file>