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8" yWindow="65524" windowWidth="7656" windowHeight="10368" activeTab="0"/>
  </bookViews>
  <sheets>
    <sheet name="ПЛАН" sheetId="1" r:id="rId1"/>
    <sheet name="Высотный график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Design</author>
    <author>Egorov</author>
    <author>Dobrushina</author>
  </authors>
  <commentList>
    <comment ref="E3" authorId="0">
      <text>
        <r>
          <rPr>
            <b/>
            <sz val="8"/>
            <rFont val="Tahoma"/>
            <family val="0"/>
          </rPr>
          <t xml:space="preserve">
Коэффициент значения от 0 до 1:
0 - нет аклимата
1 - полный аклимат</t>
        </r>
      </text>
    </comment>
    <comment ref="F3" authorId="0">
      <text>
        <r>
          <rPr>
            <b/>
            <sz val="8"/>
            <rFont val="Tahoma"/>
            <family val="0"/>
          </rPr>
          <t>для формулы внизу
0  - не учитывать
1  - учитывать  километраж</t>
        </r>
      </text>
    </comment>
    <comment ref="A1" authorId="0">
      <text>
        <r>
          <rPr>
            <b/>
            <sz val="8"/>
            <rFont val="Tahoma"/>
            <family val="0"/>
          </rPr>
          <t>Спецячейка.
НЕИЗМЕНЯТЬ.</t>
        </r>
      </text>
    </comment>
    <comment ref="G3" authorId="0">
      <text>
        <r>
          <rPr>
            <b/>
            <sz val="8"/>
            <rFont val="Tahoma"/>
            <family val="0"/>
          </rPr>
          <t xml:space="preserve">
километраж пути за данный отрезок</t>
        </r>
      </text>
    </comment>
    <comment ref="H3" authorId="0">
      <text>
        <r>
          <rPr>
            <b/>
            <sz val="8"/>
            <rFont val="Tahoma"/>
            <family val="0"/>
          </rPr>
          <t xml:space="preserve">
конечная высота отрезка пути</t>
        </r>
      </text>
    </comment>
    <comment ref="I3" authorId="0">
      <text>
        <r>
          <rPr>
            <b/>
            <sz val="8"/>
            <rFont val="Tahoma"/>
            <family val="0"/>
          </rPr>
          <t xml:space="preserve">
высота ночевки</t>
        </r>
      </text>
    </comment>
    <comment ref="J3" authorId="0">
      <text>
        <r>
          <rPr>
            <b/>
            <sz val="8"/>
            <rFont val="Tahoma"/>
            <family val="0"/>
          </rPr>
          <t>высоты подъемов, спусков для расчета времени</t>
        </r>
      </text>
    </comment>
    <comment ref="K3" authorId="0">
      <text>
        <r>
          <rPr>
            <b/>
            <sz val="8"/>
            <rFont val="Tahoma"/>
            <family val="0"/>
          </rPr>
          <t>чистое время</t>
        </r>
      </text>
    </comment>
    <comment ref="L3" authorId="0">
      <text>
        <r>
          <rPr>
            <b/>
            <sz val="8"/>
            <rFont val="Tahoma"/>
            <family val="0"/>
          </rPr>
          <t>время с учетом привалов</t>
        </r>
      </text>
    </comment>
    <comment ref="M3" authorId="0">
      <text>
        <r>
          <rPr>
            <b/>
            <sz val="8"/>
            <rFont val="Tahoma"/>
            <family val="0"/>
          </rPr>
          <t>время за день (накопительно)
маркер начала дня в колонке №</t>
        </r>
      </text>
    </comment>
    <comment ref="C3" authorId="1">
      <text>
        <r>
          <rPr>
            <b/>
            <sz val="8"/>
            <rFont val="Tahoma"/>
            <family val="0"/>
          </rPr>
          <t>спец колонка для удбного просмотра в iPAQ</t>
        </r>
      </text>
    </comment>
    <comment ref="N3" authorId="2">
      <text>
        <r>
          <rPr>
            <sz val="8"/>
            <rFont val="Tahoma"/>
            <family val="0"/>
          </rPr>
          <t>километраж за день (накопительно)
маркер начала дня в колонке №</t>
        </r>
      </text>
    </comment>
  </commentList>
</comments>
</file>

<file path=xl/sharedStrings.xml><?xml version="1.0" encoding="utf-8"?>
<sst xmlns="http://schemas.openxmlformats.org/spreadsheetml/2006/main" count="175" uniqueCount="133">
  <si>
    <t>№</t>
  </si>
  <si>
    <t>Дата</t>
  </si>
  <si>
    <t>Участки маршрута</t>
  </si>
  <si>
    <t>Tt, ч</t>
  </si>
  <si>
    <t>Примечания</t>
  </si>
  <si>
    <t>-</t>
  </si>
  <si>
    <t>L, км</t>
  </si>
  <si>
    <t>h ноч, м</t>
  </si>
  <si>
    <t>^h, м</t>
  </si>
  <si>
    <t>ходки:</t>
  </si>
  <si>
    <t>отдых:</t>
  </si>
  <si>
    <t>T real</t>
  </si>
  <si>
    <t>=</t>
  </si>
  <si>
    <t>h, м</t>
  </si>
  <si>
    <t>аккл</t>
  </si>
  <si>
    <t>час/д</t>
  </si>
  <si>
    <t>ИТОГО</t>
  </si>
  <si>
    <t>минут</t>
  </si>
  <si>
    <t>чистый километраж</t>
  </si>
  <si>
    <t>километраж с коэф.-1,2</t>
  </si>
  <si>
    <t>iPAQ</t>
  </si>
  <si>
    <t>train</t>
  </si>
  <si>
    <t>км/д</t>
  </si>
  <si>
    <t>автобус в Бишкек</t>
  </si>
  <si>
    <t>руководитель: Cергин К.С.</t>
  </si>
  <si>
    <t>м/н - пер Онтор (1Б, 4100)</t>
  </si>
  <si>
    <t xml:space="preserve">Пока получается: </t>
  </si>
  <si>
    <t>перевалы 1А</t>
  </si>
  <si>
    <t>1Б</t>
  </si>
  <si>
    <t>2А</t>
  </si>
  <si>
    <t>2Б</t>
  </si>
  <si>
    <t>Вершины 1А</t>
  </si>
  <si>
    <t>Траверсы 1Б</t>
  </si>
  <si>
    <t>Всего категорированных локальных препятствий</t>
  </si>
  <si>
    <t>День запаса</t>
  </si>
  <si>
    <t>Панорамный</t>
  </si>
  <si>
    <t>Такыртор</t>
  </si>
  <si>
    <t>30 лет ВЛКСМ</t>
  </si>
  <si>
    <t>2А-2Б</t>
  </si>
  <si>
    <t>Панорамный-Ч. Камни; Карак. Вост - Карак. Зап</t>
  </si>
  <si>
    <t>Эпюра</t>
  </si>
  <si>
    <t>Альбатрос с перевала Эпюра; Делоне, Дружбы Народов</t>
  </si>
  <si>
    <t>Тур. Тат+Каракольск. Вост.; Джеты-Огуз</t>
  </si>
  <si>
    <t>Альбатрос по южному гребню</t>
  </si>
  <si>
    <t>в. 4189, в. 4144 в урочище Чатыр-Тор</t>
  </si>
  <si>
    <t>Поезд из Москвы  возможно N 028ЩА в 23-16</t>
  </si>
  <si>
    <t>Самолет Итек GI 632 Б732 12:20-18:30 Домодедово-Манас</t>
  </si>
  <si>
    <t>Прибытие поезда 3-09</t>
  </si>
  <si>
    <t>Бишкек-а/л Каракол ок. 15-00</t>
  </si>
  <si>
    <t>Ольга Д - идет Бригантину</t>
  </si>
  <si>
    <t>Бишкек - г. Каракол - курорт Алтын-Арашан.</t>
  </si>
  <si>
    <t xml:space="preserve">Занятие «Техника передвижения по травянистым и осыпным склонам» </t>
  </si>
  <si>
    <t>р. Арашан у устья р. Кельдыке (она же Кельдике, Кёльдеке) -   слияние истоков реки Кельдике</t>
  </si>
  <si>
    <t>может быть взять кошки и сходить на ледник проверить - подумаю</t>
  </si>
  <si>
    <t>р. Кельдике - пер. Алакель Ц. Или С. (1А, 3800 - 3900)</t>
  </si>
  <si>
    <t>спуск до а/л Каракол (р. Каракол)</t>
  </si>
  <si>
    <t xml:space="preserve"> - р. Кельтор (Кель-Тор; Кёль-Тёр) до слияния истоков с ледников Джигит (Кельтор Зап.) и Бригантина (Кельтор Вост) у отм. высоты 3246,5м</t>
  </si>
  <si>
    <t>ледовые занятия (кошки, связки, организация точек и станций на бурах)</t>
  </si>
  <si>
    <t>спуск в лагерь</t>
  </si>
  <si>
    <t>элементы спасработ, если трещину найдем подходящую попробуем</t>
  </si>
  <si>
    <t>м/н - р. Аютор Вост. (р. Аюу-Тёр; Айтор Вост)  - морена под ледником Призывников (Аютор)</t>
  </si>
  <si>
    <t>м/н- пер. Призывников (1Б, 4000)</t>
  </si>
  <si>
    <t>спуск на седловину перевала Призывников</t>
  </si>
  <si>
    <t>м/н - спуск на запад, до высоты ~ 3500м</t>
  </si>
  <si>
    <t>подъем на пер. Гастелло (1Б, 4005м)</t>
  </si>
  <si>
    <t>спуск к р. Телеты (Телеты Вост.) - р. Онтор</t>
  </si>
  <si>
    <t>Если доедем не совсем поздно, постараемся отойти от курорта вверх по р. Арашан сколько успеем</t>
  </si>
  <si>
    <t>рад. Выход: м/н - слияние Кельтора с Онтором -</t>
  </si>
  <si>
    <t>м/н - р. Онтор (р. Уюк-Тёр; Он-Тёр) - лед. Онтор</t>
  </si>
  <si>
    <t>подъем по леднику Онтор до правобережной морены (ночевки "Оазис")</t>
  </si>
  <si>
    <t>маловероятно, что успеем/захотим идти пик Делоне</t>
  </si>
  <si>
    <t>План-график маршрута III к.с., июль 2009г.</t>
  </si>
  <si>
    <t>ночевка под седловиной, с юга</t>
  </si>
  <si>
    <t xml:space="preserve">спуск на  пер.Эпюра </t>
  </si>
  <si>
    <t>восхождение - резерв времени, сомнительно, что пойдем на вершину</t>
  </si>
  <si>
    <t xml:space="preserve">лед. Джигит - пер.Эпюра (2А*, 4300) </t>
  </si>
  <si>
    <t>пер. Эпюра - лед. Альбатрос - язык лед Караколтор Зап.</t>
  </si>
  <si>
    <t>Денис О. - Подъем по р. Караколтор.</t>
  </si>
  <si>
    <t>Денис О. - Подъем по р. Теректы</t>
  </si>
  <si>
    <t>Денис О. - Подъем по р. Теректы к пер. Магнит</t>
  </si>
  <si>
    <t>Ольга Д - связка пер. Бодрова-Песня Сольвейг</t>
  </si>
  <si>
    <t>Ольга Д. - р. Теректы до р. Икичат</t>
  </si>
  <si>
    <t>Ольга Д. - дневка на р. Икичат</t>
  </si>
  <si>
    <t>Денис О. - Cпуск к слиянию р. Ашу-Тор (Куйлю Вост) и Каракол-Тор.</t>
  </si>
  <si>
    <t>Ольга Д. - подход  под лед. Икичат</t>
  </si>
  <si>
    <t>Ольга Д. - пер. Сов. Конституции (2Б)</t>
  </si>
  <si>
    <t>Ольга Д. -пер. Талдысу М. (2А*)</t>
  </si>
  <si>
    <t>Ольга Д. -день запаса</t>
  </si>
  <si>
    <t>Норматив на поход 3 к.с.: 140 км, 10 дней, 2 пер.- 2А, 1- 1Б, всего 4 шт надо.</t>
  </si>
  <si>
    <t>Наши две заброски увозят дружественные  группы в а/л Каракол и там оставляют. Мы пойдем без спец. снаряжения (1 веревка на всех, без обвязок + кошки всем)  берем бензин, продукты с ужина 11.07(0й день) по ужин 14.07(3й день).</t>
  </si>
  <si>
    <t>озеро Алакель - р. Кургактор</t>
  </si>
  <si>
    <r>
      <t xml:space="preserve">рад. Восхождение на пик Гастелло с перевала (4300, 2А альп)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дальше)</t>
    </r>
  </si>
  <si>
    <r>
      <t xml:space="preserve">рад. Выход на пик Делоне (2А альп, 4220) -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дальше)</t>
    </r>
  </si>
  <si>
    <r>
      <t xml:space="preserve">в. Альбатрос (2Б, 4700) (уточнить, вроде 2А вершина, а не 2Б) с пер Эпюра </t>
    </r>
    <r>
      <rPr>
        <b/>
        <sz val="10"/>
        <color indexed="8"/>
        <rFont val="Arial Cyr"/>
        <family val="2"/>
      </rPr>
      <t>(При отставании от графика - бросаем и уходим сразу дальше)</t>
    </r>
  </si>
  <si>
    <t>оценка переправы, поиск.</t>
  </si>
  <si>
    <t>Машина в Каракол</t>
  </si>
  <si>
    <t>отъезд/отлет в Москву</t>
  </si>
  <si>
    <t>р. Караколтор - р. Куйлю Вост. (Ашутор) (слияние рек)</t>
  </si>
  <si>
    <t>день запаса</t>
  </si>
  <si>
    <t>р. М. Талдысу (Кичи-Талдысу) - р. Сарыджаз</t>
  </si>
  <si>
    <t>Ольга Д. -тоже уезжает. Во сколько будет машина?</t>
  </si>
  <si>
    <t>м/н - пер. Экичат Ю или С (2А, 4250)</t>
  </si>
  <si>
    <t>спуск по р. М. Талдысу (Кичи-Талдысу)</t>
  </si>
  <si>
    <t>спуск с пер. Экичат под лед. М. Талдысу</t>
  </si>
  <si>
    <t>м/н -лед. Бордутор - пер. Борду (2А*, 4350)</t>
  </si>
  <si>
    <r>
      <t>Дневка,</t>
    </r>
    <r>
      <rPr>
        <sz val="10"/>
        <color indexed="8"/>
        <rFont val="Arial Cyr"/>
        <family val="0"/>
      </rPr>
      <t xml:space="preserve"> рад. Выход за основной заброской на р. Кельтор, под лед. Кельтор Зап. (Джигит)</t>
    </r>
  </si>
  <si>
    <t>м/н - переправа через р. Куйлю Вост (Ашутор) - (берем продукты на пару дней, остальное в камнях прячем, если пастухов рядом не будет.)</t>
  </si>
  <si>
    <t>подъем по р. Каратор под лед. Каратор или на морену на леднике</t>
  </si>
  <si>
    <t>м/н - идем от устья Каратора к устью р. Бордутор, вдоль р. Куйлю Вост.</t>
  </si>
  <si>
    <t>м/н - рад. Выход на какой-то перевал в главном хребте с лед. Каратор. Если какая-то 2Б и 3А одностороняя, то на нее тоже можно вкорячиться и вершинки посмотреть рядом. Задача - выйти на обзорную точку и поглядеть вокруг. КАК еще один вариант - пройти пер. Обручева (2А, 4500) насквозь, на лед. Ашутор и снова к устью Каратора выйти. Но это 20 км, только если будет запас времени с прошлого маршрута.</t>
  </si>
  <si>
    <t>подъем по р. Бордутор (Борду-тор) под одноименный ледник</t>
  </si>
  <si>
    <t>Ольга Д. -Спуск по р. Чонг-Талдысу - уточнить у нее название реки</t>
  </si>
  <si>
    <t>спуск по безымянному леднику на лед. Экичат Правый и далее, к р. Экичат</t>
  </si>
  <si>
    <r>
      <t xml:space="preserve">распределяем заброску по людям. </t>
    </r>
    <r>
      <rPr>
        <sz val="10"/>
        <color indexed="10"/>
        <rFont val="Arial Cyr"/>
        <family val="2"/>
      </rPr>
      <t>Последний шанс желающим покинуть группу (если пара или сопровождающие найдутся) и отбыть пешком в а/л Каракол и далее - машиной в город.</t>
    </r>
  </si>
  <si>
    <t>спуск на пер. Онтор - лед. Кельтор Зап. (Джигит), морена, где можно заночевать с комфортом :)</t>
  </si>
  <si>
    <t>Еще можно заложить радиалку или колечко попроще, например на пер. Куйлю Сев+Ю.                                  Денис О. - спускается с пер. Магнит на лед. Каратор</t>
  </si>
  <si>
    <t xml:space="preserve">Самолет Аэрофлот 22:50-5:10 Шереметьево-Манас </t>
  </si>
  <si>
    <t>Костя Балакин</t>
  </si>
  <si>
    <t>Рома Бебенин</t>
  </si>
  <si>
    <t>относим главную заброску ((в которой лежит еда, сюрпризы, личные вещи для снега и второй части похода, деликатесы и пиво на дневку, горючее и еда с завтрака 21.07 по обед 31.07, вечером забираем промежуточную заброску, в которой: горючее, веревки, обвязки, железо, продукты с завтрака 15.07 по ужин 20.07., более в а/л ничего не остается</t>
  </si>
  <si>
    <t>Сергей Волков</t>
  </si>
  <si>
    <t>Федя Глазырин</t>
  </si>
  <si>
    <t>Маша Крупенина</t>
  </si>
  <si>
    <t>Марина Карпунина</t>
  </si>
  <si>
    <t>право (лево?)бережная морена, узнать места ночевок! Может быть под ледник придется спуститься, чтобы комфортно ночевать? Но тогда наутро подниматься выше с полным грузом...</t>
  </si>
  <si>
    <t>Ольга Д.- идет сегодня Пер. Грушина</t>
  </si>
  <si>
    <t>Ольга Д. - идет пер. Целинный+в. 5210м</t>
  </si>
  <si>
    <t>Женя Лебедев</t>
  </si>
  <si>
    <t>Саша Моржин - только переправа+пер. Обручева готовит</t>
  </si>
  <si>
    <t>Юля Рыбакова</t>
  </si>
  <si>
    <t>Ваня Кирдяшев</t>
  </si>
  <si>
    <t>В идеале сразу спуститься с перевала ниже, а не ночевать на нем, если успеем, конечно....</t>
  </si>
  <si>
    <t>р. Каратор (устье)...Саша Моржин - только переправа+пер. Обручева готовит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</si>
</sst>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0.0"/>
    <numFmt numFmtId="166" formatCode="d/m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dd/mm/yy"/>
  </numFmts>
  <fonts count="20">
    <font>
      <sz val="10"/>
      <name val="Arial Cyr"/>
      <family val="0"/>
    </font>
    <font>
      <b/>
      <sz val="10"/>
      <name val="Arial Cyr"/>
      <family val="2"/>
    </font>
    <font>
      <b/>
      <sz val="8"/>
      <name val="Tahoma"/>
      <family val="0"/>
    </font>
    <font>
      <b/>
      <i/>
      <sz val="14"/>
      <name val="Times New Roman Cyr"/>
      <family val="1"/>
    </font>
    <font>
      <i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>
      <alignment/>
    </xf>
    <xf numFmtId="0" fontId="0" fillId="3" borderId="9" xfId="0" applyFill="1" applyBorder="1" applyAlignment="1" quotePrefix="1">
      <alignment/>
    </xf>
    <xf numFmtId="0" fontId="0" fillId="3" borderId="10" xfId="0" applyFill="1" applyBorder="1" applyAlignment="1">
      <alignment horizontal="right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0" fillId="3" borderId="14" xfId="0" applyFont="1" applyFill="1" applyBorder="1" applyAlignment="1">
      <alignment horizontal="center"/>
    </xf>
    <xf numFmtId="0" fontId="1" fillId="3" borderId="14" xfId="0" applyFont="1" applyFill="1" applyBorder="1" applyAlignment="1" quotePrefix="1">
      <alignment horizontal="center"/>
    </xf>
    <xf numFmtId="0" fontId="1" fillId="3" borderId="15" xfId="0" applyFont="1" applyFill="1" applyBorder="1" applyAlignment="1">
      <alignment/>
    </xf>
    <xf numFmtId="0" fontId="0" fillId="3" borderId="16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7" xfId="0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1" fillId="3" borderId="19" xfId="0" applyFont="1" applyFill="1" applyBorder="1" applyAlignment="1">
      <alignment horizontal="lef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20" xfId="0" applyFill="1" applyBorder="1" applyAlignment="1">
      <alignment/>
    </xf>
    <xf numFmtId="0" fontId="0" fillId="3" borderId="22" xfId="0" applyNumberFormat="1" applyFill="1" applyBorder="1" applyAlignment="1">
      <alignment/>
    </xf>
    <xf numFmtId="0" fontId="0" fillId="2" borderId="23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12" fillId="2" borderId="25" xfId="0" applyFont="1" applyFill="1" applyBorder="1" applyAlignment="1">
      <alignment vertical="top"/>
    </xf>
    <xf numFmtId="166" fontId="12" fillId="2" borderId="25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166" fontId="12" fillId="0" borderId="1" xfId="0" applyNumberFormat="1" applyFont="1" applyBorder="1" applyAlignment="1">
      <alignment vertical="top"/>
    </xf>
    <xf numFmtId="0" fontId="12" fillId="2" borderId="26" xfId="0" applyFont="1" applyFill="1" applyBorder="1" applyAlignment="1">
      <alignment vertical="top"/>
    </xf>
    <xf numFmtId="166" fontId="12" fillId="2" borderId="26" xfId="0" applyNumberFormat="1" applyFont="1" applyFill="1" applyBorder="1" applyAlignment="1">
      <alignment vertical="top"/>
    </xf>
    <xf numFmtId="0" fontId="12" fillId="4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0" fillId="3" borderId="16" xfId="0" applyFill="1" applyBorder="1" applyAlignment="1" quotePrefix="1">
      <alignment/>
    </xf>
    <xf numFmtId="16" fontId="12" fillId="2" borderId="25" xfId="0" applyNumberFormat="1" applyFont="1" applyFill="1" applyBorder="1" applyAlignment="1">
      <alignment vertical="top"/>
    </xf>
    <xf numFmtId="16" fontId="12" fillId="2" borderId="1" xfId="0" applyNumberFormat="1" applyFont="1" applyFill="1" applyBorder="1" applyAlignment="1">
      <alignment vertical="top"/>
    </xf>
    <xf numFmtId="16" fontId="12" fillId="5" borderId="1" xfId="0" applyNumberFormat="1" applyFont="1" applyFill="1" applyBorder="1" applyAlignment="1">
      <alignment vertical="top"/>
    </xf>
    <xf numFmtId="16" fontId="12" fillId="2" borderId="26" xfId="0" applyNumberFormat="1" applyFont="1" applyFill="1" applyBorder="1" applyAlignment="1">
      <alignment vertical="top"/>
    </xf>
    <xf numFmtId="16" fontId="12" fillId="5" borderId="26" xfId="0" applyNumberFormat="1" applyFont="1" applyFill="1" applyBorder="1" applyAlignment="1">
      <alignment vertical="top"/>
    </xf>
    <xf numFmtId="165" fontId="0" fillId="0" borderId="26" xfId="0" applyNumberFormat="1" applyBorder="1" applyAlignment="1">
      <alignment vertical="top"/>
    </xf>
    <xf numFmtId="0" fontId="12" fillId="0" borderId="8" xfId="0" applyFont="1" applyBorder="1" applyAlignment="1">
      <alignment vertical="top"/>
    </xf>
    <xf numFmtId="16" fontId="12" fillId="5" borderId="25" xfId="0" applyNumberFormat="1" applyFont="1" applyFill="1" applyBorder="1" applyAlignment="1">
      <alignment vertical="top"/>
    </xf>
    <xf numFmtId="0" fontId="0" fillId="0" borderId="23" xfId="0" applyBorder="1" applyAlignment="1">
      <alignment vertical="top"/>
    </xf>
    <xf numFmtId="2" fontId="0" fillId="2" borderId="27" xfId="0" applyNumberFormat="1" applyFill="1" applyBorder="1" applyAlignment="1">
      <alignment vertical="top"/>
    </xf>
    <xf numFmtId="2" fontId="0" fillId="3" borderId="21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1" fillId="3" borderId="29" xfId="0" applyFont="1" applyFill="1" applyBorder="1" applyAlignment="1">
      <alignment/>
    </xf>
    <xf numFmtId="0" fontId="11" fillId="3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vertical="top"/>
    </xf>
    <xf numFmtId="0" fontId="12" fillId="0" borderId="30" xfId="0" applyFont="1" applyFill="1" applyBorder="1" applyAlignment="1">
      <alignment vertical="top"/>
    </xf>
    <xf numFmtId="0" fontId="12" fillId="2" borderId="31" xfId="0" applyFont="1" applyFill="1" applyBorder="1" applyAlignment="1">
      <alignment vertical="top"/>
    </xf>
    <xf numFmtId="0" fontId="16" fillId="0" borderId="32" xfId="0" applyFont="1" applyFill="1" applyBorder="1" applyAlignment="1">
      <alignment/>
    </xf>
    <xf numFmtId="0" fontId="0" fillId="3" borderId="33" xfId="0" applyFill="1" applyBorder="1" applyAlignment="1">
      <alignment horizontal="left"/>
    </xf>
    <xf numFmtId="0" fontId="0" fillId="3" borderId="34" xfId="0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4" xfId="0" applyFill="1" applyBorder="1" applyAlignment="1">
      <alignment horizontal="right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2" borderId="25" xfId="0" applyFill="1" applyBorder="1" applyAlignment="1">
      <alignment vertical="top"/>
    </xf>
    <xf numFmtId="2" fontId="0" fillId="2" borderId="25" xfId="0" applyNumberFormat="1" applyFill="1" applyBorder="1" applyAlignment="1">
      <alignment vertical="top"/>
    </xf>
    <xf numFmtId="2" fontId="0" fillId="2" borderId="36" xfId="0" applyNumberFormat="1" applyFill="1" applyBorder="1" applyAlignment="1">
      <alignment vertical="top"/>
    </xf>
    <xf numFmtId="165" fontId="0" fillId="6" borderId="1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1" fillId="3" borderId="13" xfId="0" applyFont="1" applyFill="1" applyBorder="1" applyAlignment="1">
      <alignment/>
    </xf>
    <xf numFmtId="0" fontId="0" fillId="0" borderId="0" xfId="0" applyAlignment="1">
      <alignment/>
    </xf>
    <xf numFmtId="0" fontId="0" fillId="7" borderId="34" xfId="0" applyFill="1" applyBorder="1" applyAlignment="1">
      <alignment/>
    </xf>
    <xf numFmtId="0" fontId="0" fillId="7" borderId="34" xfId="0" applyFill="1" applyBorder="1" applyAlignment="1">
      <alignment/>
    </xf>
    <xf numFmtId="0" fontId="0" fillId="0" borderId="23" xfId="0" applyFont="1" applyBorder="1" applyAlignment="1">
      <alignment vertical="top" wrapText="1"/>
    </xf>
    <xf numFmtId="0" fontId="12" fillId="2" borderId="25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vertical="top" wrapText="1"/>
    </xf>
    <xf numFmtId="0" fontId="12" fillId="5" borderId="30" xfId="0" applyFont="1" applyFill="1" applyBorder="1" applyAlignment="1">
      <alignment vertical="top"/>
    </xf>
    <xf numFmtId="166" fontId="12" fillId="5" borderId="1" xfId="0" applyNumberFormat="1" applyFont="1" applyFill="1" applyBorder="1" applyAlignment="1">
      <alignment vertical="top"/>
    </xf>
    <xf numFmtId="0" fontId="12" fillId="5" borderId="25" xfId="0" applyFont="1" applyFill="1" applyBorder="1" applyAlignment="1">
      <alignment vertical="top" wrapText="1"/>
    </xf>
    <xf numFmtId="0" fontId="12" fillId="5" borderId="25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2" fontId="0" fillId="5" borderId="1" xfId="0" applyNumberFormat="1" applyFill="1" applyBorder="1" applyAlignment="1">
      <alignment vertical="top"/>
    </xf>
    <xf numFmtId="165" fontId="0" fillId="5" borderId="1" xfId="0" applyNumberFormat="1" applyFill="1" applyBorder="1" applyAlignment="1">
      <alignment vertical="top"/>
    </xf>
    <xf numFmtId="165" fontId="0" fillId="5" borderId="26" xfId="0" applyNumberFormat="1" applyFill="1" applyBorder="1" applyAlignment="1">
      <alignment vertical="top"/>
    </xf>
    <xf numFmtId="0" fontId="12" fillId="5" borderId="37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 wrapText="1"/>
    </xf>
    <xf numFmtId="0" fontId="12" fillId="5" borderId="8" xfId="0" applyFont="1" applyFill="1" applyBorder="1" applyAlignment="1">
      <alignment vertical="top"/>
    </xf>
    <xf numFmtId="0" fontId="12" fillId="5" borderId="26" xfId="0" applyFont="1" applyFill="1" applyBorder="1" applyAlignment="1">
      <alignment vertical="top"/>
    </xf>
    <xf numFmtId="0" fontId="0" fillId="5" borderId="26" xfId="0" applyFill="1" applyBorder="1" applyAlignment="1">
      <alignment vertical="top"/>
    </xf>
    <xf numFmtId="2" fontId="0" fillId="5" borderId="26" xfId="0" applyNumberFormat="1" applyFill="1" applyBorder="1" applyAlignment="1">
      <alignment vertical="top"/>
    </xf>
    <xf numFmtId="0" fontId="0" fillId="5" borderId="25" xfId="0" applyFill="1" applyBorder="1" applyAlignment="1">
      <alignment vertical="top"/>
    </xf>
    <xf numFmtId="2" fontId="0" fillId="5" borderId="25" xfId="0" applyNumberFormat="1" applyFill="1" applyBorder="1" applyAlignment="1">
      <alignment vertical="top"/>
    </xf>
    <xf numFmtId="0" fontId="12" fillId="5" borderId="31" xfId="0" applyFont="1" applyFill="1" applyBorder="1" applyAlignment="1">
      <alignment vertical="top"/>
    </xf>
    <xf numFmtId="166" fontId="12" fillId="5" borderId="26" xfId="0" applyNumberFormat="1" applyFont="1" applyFill="1" applyBorder="1" applyAlignment="1">
      <alignment vertical="top"/>
    </xf>
    <xf numFmtId="0" fontId="12" fillId="5" borderId="26" xfId="0" applyFont="1" applyFill="1" applyBorder="1" applyAlignment="1">
      <alignment vertical="top" wrapText="1"/>
    </xf>
    <xf numFmtId="165" fontId="0" fillId="5" borderId="25" xfId="0" applyNumberFormat="1" applyFill="1" applyBorder="1" applyAlignment="1">
      <alignment vertical="top"/>
    </xf>
    <xf numFmtId="166" fontId="12" fillId="5" borderId="25" xfId="0" applyNumberFormat="1" applyFont="1" applyFill="1" applyBorder="1" applyAlignment="1">
      <alignment vertical="top"/>
    </xf>
    <xf numFmtId="166" fontId="12" fillId="5" borderId="8" xfId="0" applyNumberFormat="1" applyFont="1" applyFill="1" applyBorder="1" applyAlignment="1">
      <alignment vertical="top"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165" fontId="0" fillId="5" borderId="27" xfId="0" applyNumberFormat="1" applyFill="1" applyBorder="1" applyAlignment="1">
      <alignment vertical="top"/>
    </xf>
    <xf numFmtId="0" fontId="19" fillId="5" borderId="25" xfId="0" applyFont="1" applyFill="1" applyBorder="1" applyAlignment="1">
      <alignment vertical="top" wrapText="1"/>
    </xf>
    <xf numFmtId="0" fontId="0" fillId="8" borderId="7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8" xfId="0" applyFill="1" applyBorder="1" applyAlignment="1">
      <alignment/>
    </xf>
    <xf numFmtId="0" fontId="12" fillId="8" borderId="8" xfId="0" applyNumberFormat="1" applyFont="1" applyFill="1" applyBorder="1" applyAlignment="1">
      <alignment vertical="top"/>
    </xf>
    <xf numFmtId="0" fontId="0" fillId="8" borderId="0" xfId="0" applyFill="1" applyBorder="1" applyAlignment="1">
      <alignment/>
    </xf>
    <xf numFmtId="0" fontId="12" fillId="8" borderId="8" xfId="0" applyFont="1" applyFill="1" applyBorder="1" applyAlignment="1">
      <alignment vertical="top"/>
    </xf>
    <xf numFmtId="0" fontId="12" fillId="8" borderId="26" xfId="0" applyFont="1" applyFill="1" applyBorder="1" applyAlignment="1">
      <alignment vertical="top"/>
    </xf>
    <xf numFmtId="0" fontId="12" fillId="9" borderId="30" xfId="0" applyFont="1" applyFill="1" applyBorder="1" applyAlignment="1">
      <alignment vertical="top"/>
    </xf>
    <xf numFmtId="166" fontId="12" fillId="9" borderId="1" xfId="0" applyNumberFormat="1" applyFont="1" applyFill="1" applyBorder="1" applyAlignment="1">
      <alignment vertical="top"/>
    </xf>
    <xf numFmtId="16" fontId="12" fillId="9" borderId="25" xfId="0" applyNumberFormat="1" applyFont="1" applyFill="1" applyBorder="1" applyAlignment="1">
      <alignment vertical="top"/>
    </xf>
    <xf numFmtId="0" fontId="12" fillId="9" borderId="25" xfId="0" applyFont="1" applyFill="1" applyBorder="1" applyAlignment="1">
      <alignment vertical="top"/>
    </xf>
    <xf numFmtId="0" fontId="0" fillId="9" borderId="25" xfId="0" applyFill="1" applyBorder="1" applyAlignment="1">
      <alignment vertical="top"/>
    </xf>
    <xf numFmtId="2" fontId="0" fillId="9" borderId="25" xfId="0" applyNumberFormat="1" applyFill="1" applyBorder="1" applyAlignment="1">
      <alignment vertical="top"/>
    </xf>
    <xf numFmtId="165" fontId="0" fillId="9" borderId="25" xfId="0" applyNumberFormat="1" applyFill="1" applyBorder="1" applyAlignment="1">
      <alignment vertical="top"/>
    </xf>
    <xf numFmtId="165" fontId="0" fillId="9" borderId="26" xfId="0" applyNumberFormat="1" applyFill="1" applyBorder="1" applyAlignment="1">
      <alignment vertical="top"/>
    </xf>
    <xf numFmtId="0" fontId="0" fillId="9" borderId="23" xfId="0" applyFill="1" applyBorder="1" applyAlignment="1">
      <alignment vertical="top"/>
    </xf>
    <xf numFmtId="0" fontId="12" fillId="9" borderId="37" xfId="0" applyFont="1" applyFill="1" applyBorder="1" applyAlignment="1">
      <alignment vertical="top"/>
    </xf>
    <xf numFmtId="16" fontId="12" fillId="9" borderId="1" xfId="0" applyNumberFormat="1" applyFont="1" applyFill="1" applyBorder="1" applyAlignment="1">
      <alignment vertical="top"/>
    </xf>
    <xf numFmtId="0" fontId="12" fillId="9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2" fontId="0" fillId="9" borderId="1" xfId="0" applyNumberFormat="1" applyFill="1" applyBorder="1" applyAlignment="1">
      <alignment vertical="top"/>
    </xf>
    <xf numFmtId="165" fontId="0" fillId="9" borderId="1" xfId="0" applyNumberFormat="1" applyFill="1" applyBorder="1" applyAlignment="1">
      <alignment vertical="top"/>
    </xf>
    <xf numFmtId="0" fontId="0" fillId="9" borderId="6" xfId="0" applyFill="1" applyBorder="1" applyAlignment="1">
      <alignment vertical="top" wrapText="1"/>
    </xf>
    <xf numFmtId="0" fontId="12" fillId="9" borderId="25" xfId="0" applyFont="1" applyFill="1" applyBorder="1" applyAlignment="1">
      <alignment vertical="top" wrapText="1"/>
    </xf>
    <xf numFmtId="0" fontId="0" fillId="9" borderId="25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6" xfId="0" applyFill="1" applyBorder="1" applyAlignment="1">
      <alignment vertical="top"/>
    </xf>
    <xf numFmtId="0" fontId="12" fillId="9" borderId="26" xfId="0" applyFont="1" applyFill="1" applyBorder="1" applyAlignment="1">
      <alignment vertical="top"/>
    </xf>
    <xf numFmtId="0" fontId="0" fillId="9" borderId="24" xfId="0" applyFill="1" applyBorder="1" applyAlignment="1">
      <alignment vertical="top" wrapText="1"/>
    </xf>
    <xf numFmtId="166" fontId="12" fillId="9" borderId="39" xfId="0" applyNumberFormat="1" applyFont="1" applyFill="1" applyBorder="1" applyAlignment="1">
      <alignment vertical="top"/>
    </xf>
    <xf numFmtId="0" fontId="0" fillId="9" borderId="24" xfId="0" applyFill="1" applyBorder="1" applyAlignment="1">
      <alignment vertical="top"/>
    </xf>
    <xf numFmtId="166" fontId="12" fillId="9" borderId="28" xfId="0" applyNumberFormat="1" applyFont="1" applyFill="1" applyBorder="1" applyAlignment="1">
      <alignment vertical="top"/>
    </xf>
    <xf numFmtId="0" fontId="12" fillId="9" borderId="31" xfId="0" applyFont="1" applyFill="1" applyBorder="1" applyAlignment="1">
      <alignment vertical="top"/>
    </xf>
    <xf numFmtId="166" fontId="12" fillId="9" borderId="26" xfId="0" applyNumberFormat="1" applyFont="1" applyFill="1" applyBorder="1" applyAlignment="1">
      <alignment vertical="top"/>
    </xf>
    <xf numFmtId="16" fontId="12" fillId="9" borderId="26" xfId="0" applyNumberFormat="1" applyFont="1" applyFill="1" applyBorder="1" applyAlignment="1">
      <alignment vertical="top"/>
    </xf>
    <xf numFmtId="0" fontId="12" fillId="9" borderId="26" xfId="0" applyFont="1" applyFill="1" applyBorder="1" applyAlignment="1">
      <alignment vertical="top" wrapText="1"/>
    </xf>
    <xf numFmtId="0" fontId="12" fillId="9" borderId="8" xfId="0" applyFont="1" applyFill="1" applyBorder="1" applyAlignment="1">
      <alignment vertical="top"/>
    </xf>
    <xf numFmtId="0" fontId="0" fillId="9" borderId="26" xfId="0" applyFill="1" applyBorder="1" applyAlignment="1">
      <alignment vertical="top"/>
    </xf>
    <xf numFmtId="2" fontId="0" fillId="9" borderId="26" xfId="0" applyNumberFormat="1" applyFill="1" applyBorder="1" applyAlignment="1">
      <alignment vertical="top"/>
    </xf>
    <xf numFmtId="166" fontId="12" fillId="9" borderId="25" xfId="0" applyNumberFormat="1" applyFont="1" applyFill="1" applyBorder="1" applyAlignment="1">
      <alignment vertical="top"/>
    </xf>
    <xf numFmtId="0" fontId="0" fillId="9" borderId="23" xfId="0" applyFont="1" applyFill="1" applyBorder="1" applyAlignment="1">
      <alignment vertical="top" wrapText="1"/>
    </xf>
    <xf numFmtId="0" fontId="17" fillId="9" borderId="0" xfId="0" applyFont="1" applyFill="1" applyAlignment="1">
      <alignment wrapText="1"/>
    </xf>
    <xf numFmtId="0" fontId="0" fillId="9" borderId="26" xfId="0" applyFill="1" applyBorder="1" applyAlignment="1">
      <alignment/>
    </xf>
    <xf numFmtId="0" fontId="0" fillId="5" borderId="23" xfId="0" applyFont="1" applyFill="1" applyBorder="1" applyAlignment="1">
      <alignment vertical="top" wrapText="1"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 vertical="top"/>
    </xf>
    <xf numFmtId="0" fontId="17" fillId="5" borderId="0" xfId="0" applyFont="1" applyFill="1" applyAlignment="1">
      <alignment wrapText="1"/>
    </xf>
    <xf numFmtId="0" fontId="0" fillId="5" borderId="24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17" fillId="5" borderId="0" xfId="0" applyFont="1" applyFill="1" applyAlignment="1">
      <alignment/>
    </xf>
    <xf numFmtId="0" fontId="0" fillId="5" borderId="23" xfId="0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vertical="top"/>
    </xf>
    <xf numFmtId="2" fontId="0" fillId="5" borderId="8" xfId="0" applyNumberFormat="1" applyFill="1" applyBorder="1" applyAlignment="1">
      <alignment vertical="top"/>
    </xf>
    <xf numFmtId="165" fontId="0" fillId="5" borderId="8" xfId="0" applyNumberFormat="1" applyFill="1" applyBorder="1" applyAlignment="1">
      <alignment vertical="top"/>
    </xf>
    <xf numFmtId="0" fontId="0" fillId="5" borderId="22" xfId="0" applyFill="1" applyBorder="1" applyAlignment="1">
      <alignment vertical="top"/>
    </xf>
    <xf numFmtId="0" fontId="0" fillId="5" borderId="0" xfId="0" applyFill="1" applyAlignment="1">
      <alignment/>
    </xf>
    <xf numFmtId="0" fontId="0" fillId="5" borderId="6" xfId="0" applyFill="1" applyBorder="1" applyAlignment="1">
      <alignment vertical="top" wrapText="1"/>
    </xf>
    <xf numFmtId="0" fontId="0" fillId="5" borderId="6" xfId="0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9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9" fillId="0" borderId="30" xfId="0" applyFont="1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Высотный график маршрута IV к/с, июль 2005г.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9175"/>
          <c:w val="0.95875"/>
          <c:h val="0.80875"/>
        </c:manualLayout>
      </c:layout>
      <c:lineChart>
        <c:grouping val="standard"/>
        <c:varyColors val="0"/>
        <c:ser>
          <c:idx val="0"/>
          <c:order val="0"/>
          <c:tx>
            <c:v>дневная высота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ПЛАН!$B$9:$B$55</c:f>
              <c:strCache>
                <c:ptCount val="46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2">
                  <c:v>40009</c:v>
                </c:pt>
                <c:pt idx="15">
                  <c:v>40010</c:v>
                </c:pt>
                <c:pt idx="18">
                  <c:v>40011</c:v>
                </c:pt>
                <c:pt idx="21">
                  <c:v>40012</c:v>
                </c:pt>
                <c:pt idx="23">
                  <c:v>40013</c:v>
                </c:pt>
                <c:pt idx="26">
                  <c:v>40014</c:v>
                </c:pt>
                <c:pt idx="28">
                  <c:v>40015</c:v>
                </c:pt>
                <c:pt idx="31">
                  <c:v>40016</c:v>
                </c:pt>
                <c:pt idx="34">
                  <c:v>40017</c:v>
                </c:pt>
                <c:pt idx="37">
                  <c:v>40018</c:v>
                </c:pt>
                <c:pt idx="38">
                  <c:v>40019</c:v>
                </c:pt>
                <c:pt idx="40">
                  <c:v>40020</c:v>
                </c:pt>
                <c:pt idx="41">
                  <c:v>40021</c:v>
                </c:pt>
                <c:pt idx="43">
                  <c:v>40022</c:v>
                </c:pt>
              </c:strCache>
            </c:strRef>
          </c:cat>
          <c:val>
            <c:numRef>
              <c:f>ПЛАН!$H$9:$H$58</c:f>
              <c:numCache>
                <c:ptCount val="48"/>
                <c:pt idx="0">
                  <c:v>1500</c:v>
                </c:pt>
                <c:pt idx="1">
                  <c:v>2600</c:v>
                </c:pt>
                <c:pt idx="2">
                  <c:v>2700</c:v>
                </c:pt>
                <c:pt idx="3">
                  <c:v>3100</c:v>
                </c:pt>
                <c:pt idx="4">
                  <c:v>3100</c:v>
                </c:pt>
                <c:pt idx="5">
                  <c:v>3800</c:v>
                </c:pt>
                <c:pt idx="6">
                  <c:v>3500</c:v>
                </c:pt>
                <c:pt idx="7">
                  <c:v>2500</c:v>
                </c:pt>
                <c:pt idx="8">
                  <c:v>2600</c:v>
                </c:pt>
                <c:pt idx="9">
                  <c:v>3250</c:v>
                </c:pt>
                <c:pt idx="10">
                  <c:v>2900</c:v>
                </c:pt>
                <c:pt idx="11">
                  <c:v>2500</c:v>
                </c:pt>
                <c:pt idx="12">
                  <c:v>3400</c:v>
                </c:pt>
                <c:pt idx="13">
                  <c:v>3600</c:v>
                </c:pt>
                <c:pt idx="14">
                  <c:v>3400</c:v>
                </c:pt>
                <c:pt idx="15">
                  <c:v>4000</c:v>
                </c:pt>
                <c:pt idx="16">
                  <c:v>4300</c:v>
                </c:pt>
                <c:pt idx="17">
                  <c:v>4000</c:v>
                </c:pt>
                <c:pt idx="18">
                  <c:v>3500</c:v>
                </c:pt>
                <c:pt idx="19">
                  <c:v>4005</c:v>
                </c:pt>
                <c:pt idx="20">
                  <c:v>2600</c:v>
                </c:pt>
                <c:pt idx="21">
                  <c:v>3100</c:v>
                </c:pt>
                <c:pt idx="22">
                  <c:v>3700</c:v>
                </c:pt>
                <c:pt idx="23">
                  <c:v>4100</c:v>
                </c:pt>
                <c:pt idx="24">
                  <c:v>4220</c:v>
                </c:pt>
                <c:pt idx="25">
                  <c:v>3600</c:v>
                </c:pt>
                <c:pt idx="26">
                  <c:v>3200</c:v>
                </c:pt>
                <c:pt idx="27">
                  <c:v>3600</c:v>
                </c:pt>
                <c:pt idx="28">
                  <c:v>3800</c:v>
                </c:pt>
                <c:pt idx="29">
                  <c:v>4700</c:v>
                </c:pt>
                <c:pt idx="30">
                  <c:v>3900</c:v>
                </c:pt>
                <c:pt idx="31">
                  <c:v>3800</c:v>
                </c:pt>
                <c:pt idx="32">
                  <c:v>4700</c:v>
                </c:pt>
                <c:pt idx="33">
                  <c:v>3900</c:v>
                </c:pt>
                <c:pt idx="34">
                  <c:v>3700</c:v>
                </c:pt>
                <c:pt idx="35">
                  <c:v>3800</c:v>
                </c:pt>
                <c:pt idx="36">
                  <c:v>3700</c:v>
                </c:pt>
                <c:pt idx="37">
                  <c:v>4000</c:v>
                </c:pt>
                <c:pt idx="38">
                  <c:v>4300</c:v>
                </c:pt>
                <c:pt idx="39">
                  <c:v>2900</c:v>
                </c:pt>
                <c:pt idx="40">
                  <c:v>2600</c:v>
                </c:pt>
                <c:pt idx="41">
                  <c:v>3750</c:v>
                </c:pt>
                <c:pt idx="42">
                  <c:v>3600</c:v>
                </c:pt>
                <c:pt idx="43">
                  <c:v>4189</c:v>
                </c:pt>
                <c:pt idx="44">
                  <c:v>3700</c:v>
                </c:pt>
                <c:pt idx="45">
                  <c:v>2400</c:v>
                </c:pt>
                <c:pt idx="46">
                  <c:v>2400</c:v>
                </c:pt>
                <c:pt idx="47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ночная высота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12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ПЛАН!$B$9:$B$55</c:f>
              <c:strCache>
                <c:ptCount val="46"/>
                <c:pt idx="0">
                  <c:v>40005</c:v>
                </c:pt>
                <c:pt idx="2">
                  <c:v>40006</c:v>
                </c:pt>
                <c:pt idx="5">
                  <c:v>40007</c:v>
                </c:pt>
                <c:pt idx="8">
                  <c:v>40008</c:v>
                </c:pt>
                <c:pt idx="12">
                  <c:v>40009</c:v>
                </c:pt>
                <c:pt idx="15">
                  <c:v>40010</c:v>
                </c:pt>
                <c:pt idx="18">
                  <c:v>40011</c:v>
                </c:pt>
                <c:pt idx="21">
                  <c:v>40012</c:v>
                </c:pt>
                <c:pt idx="23">
                  <c:v>40013</c:v>
                </c:pt>
                <c:pt idx="26">
                  <c:v>40014</c:v>
                </c:pt>
                <c:pt idx="28">
                  <c:v>40015</c:v>
                </c:pt>
                <c:pt idx="31">
                  <c:v>40016</c:v>
                </c:pt>
                <c:pt idx="34">
                  <c:v>40017</c:v>
                </c:pt>
                <c:pt idx="37">
                  <c:v>40018</c:v>
                </c:pt>
                <c:pt idx="38">
                  <c:v>40019</c:v>
                </c:pt>
                <c:pt idx="40">
                  <c:v>40020</c:v>
                </c:pt>
                <c:pt idx="41">
                  <c:v>40021</c:v>
                </c:pt>
                <c:pt idx="43">
                  <c:v>40022</c:v>
                </c:pt>
              </c:strCache>
            </c:strRef>
          </c:cat>
          <c:val>
            <c:numRef>
              <c:f>ПЛАН!$I$9:$I$58</c:f>
              <c:numCache>
                <c:ptCount val="48"/>
                <c:pt idx="1">
                  <c:v>2600</c:v>
                </c:pt>
                <c:pt idx="4">
                  <c:v>3100</c:v>
                </c:pt>
                <c:pt idx="7">
                  <c:v>2500</c:v>
                </c:pt>
                <c:pt idx="11">
                  <c:v>2500</c:v>
                </c:pt>
                <c:pt idx="14">
                  <c:v>3400</c:v>
                </c:pt>
                <c:pt idx="17">
                  <c:v>4000</c:v>
                </c:pt>
                <c:pt idx="20">
                  <c:v>2600</c:v>
                </c:pt>
                <c:pt idx="22">
                  <c:v>3700</c:v>
                </c:pt>
                <c:pt idx="25">
                  <c:v>3600</c:v>
                </c:pt>
                <c:pt idx="27">
                  <c:v>3600</c:v>
                </c:pt>
                <c:pt idx="30">
                  <c:v>3900</c:v>
                </c:pt>
                <c:pt idx="33">
                  <c:v>3900</c:v>
                </c:pt>
                <c:pt idx="36">
                  <c:v>3700</c:v>
                </c:pt>
                <c:pt idx="37">
                  <c:v>4000</c:v>
                </c:pt>
                <c:pt idx="39">
                  <c:v>2900</c:v>
                </c:pt>
                <c:pt idx="40">
                  <c:v>2600</c:v>
                </c:pt>
                <c:pt idx="42">
                  <c:v>3600</c:v>
                </c:pt>
                <c:pt idx="45">
                  <c:v>2400</c:v>
                </c:pt>
                <c:pt idx="46">
                  <c:v>2400</c:v>
                </c:pt>
              </c:numCache>
            </c:numRef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  <c:max val="37127"/>
          <c:min val="37108"/>
        </c:scaling>
        <c:axPos val="b"/>
        <c:majorGridlines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334242"/>
        <c:crosses val="autoZero"/>
        <c:auto val="0"/>
        <c:lblOffset val="100"/>
        <c:noMultiLvlLbl val="0"/>
      </c:catAx>
      <c:valAx>
        <c:axId val="18334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высота,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23292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34475"/>
          <c:y val="0.084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98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81"/>
  <sheetViews>
    <sheetView tabSelected="1" view="pageBreakPreview" zoomScale="75" zoomScaleSheetLayoutView="75" workbookViewId="0" topLeftCell="A1">
      <pane xSplit="3" ySplit="3" topLeftCell="E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3" sqref="O33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00390625" style="0" hidden="1" customWidth="1"/>
    <col min="4" max="4" width="46.00390625" style="83" customWidth="1"/>
    <col min="5" max="5" width="4.50390625" style="0" customWidth="1"/>
    <col min="6" max="6" width="2.875" style="0" bestFit="1" customWidth="1"/>
    <col min="7" max="7" width="5.125" style="0" customWidth="1"/>
    <col min="8" max="8" width="5.875" style="0" customWidth="1"/>
    <col min="9" max="9" width="5.50390625" style="0" customWidth="1"/>
    <col min="10" max="10" width="7.50390625" style="0" customWidth="1"/>
    <col min="11" max="11" width="5.50390625" style="0" customWidth="1"/>
    <col min="12" max="12" width="5.625" style="0" customWidth="1"/>
    <col min="13" max="13" width="5.125" style="0" customWidth="1"/>
    <col min="14" max="14" width="4.75390625" style="0" customWidth="1"/>
    <col min="15" max="15" width="39.00390625" style="0" customWidth="1"/>
    <col min="16" max="16" width="9.125" style="182" customWidth="1"/>
    <col min="17" max="16384" width="9.125" style="6" customWidth="1"/>
  </cols>
  <sheetData>
    <row r="1" spans="1:15" ht="14.25">
      <c r="A1" s="67">
        <f>ROW(A65)</f>
        <v>65</v>
      </c>
      <c r="B1" s="4"/>
      <c r="C1" s="4"/>
      <c r="D1" s="80" t="s">
        <v>71</v>
      </c>
      <c r="E1" s="4"/>
      <c r="F1" s="4"/>
      <c r="G1" s="4"/>
      <c r="H1" s="4"/>
      <c r="I1" s="4"/>
      <c r="J1" s="69"/>
      <c r="K1" s="71" t="s">
        <v>9</v>
      </c>
      <c r="L1" s="72">
        <v>30</v>
      </c>
      <c r="M1" s="73" t="s">
        <v>17</v>
      </c>
      <c r="N1" s="74"/>
      <c r="O1" s="5"/>
    </row>
    <row r="2" spans="1:15" ht="15.75" customHeight="1" thickBot="1">
      <c r="A2" s="8"/>
      <c r="B2" s="9"/>
      <c r="C2" s="9"/>
      <c r="D2" s="81" t="s">
        <v>24</v>
      </c>
      <c r="E2" s="6"/>
      <c r="F2" s="6"/>
      <c r="G2" s="6"/>
      <c r="H2" s="6"/>
      <c r="I2" s="6"/>
      <c r="J2" s="70"/>
      <c r="K2" s="25" t="s">
        <v>10</v>
      </c>
      <c r="L2" s="60">
        <v>10</v>
      </c>
      <c r="M2" s="61" t="s">
        <v>17</v>
      </c>
      <c r="N2" s="68"/>
      <c r="O2" s="7"/>
    </row>
    <row r="3" spans="1:15" ht="12.75">
      <c r="A3" s="20" t="s">
        <v>0</v>
      </c>
      <c r="B3" s="21" t="s">
        <v>1</v>
      </c>
      <c r="C3" s="21" t="s">
        <v>20</v>
      </c>
      <c r="D3" s="82" t="s">
        <v>2</v>
      </c>
      <c r="E3" s="22" t="s">
        <v>14</v>
      </c>
      <c r="F3" s="23" t="s">
        <v>12</v>
      </c>
      <c r="G3" s="21" t="s">
        <v>6</v>
      </c>
      <c r="H3" s="21" t="s">
        <v>13</v>
      </c>
      <c r="I3" s="21" t="s">
        <v>7</v>
      </c>
      <c r="J3" s="21" t="s">
        <v>8</v>
      </c>
      <c r="K3" s="21" t="s">
        <v>3</v>
      </c>
      <c r="L3" s="62" t="s">
        <v>11</v>
      </c>
      <c r="M3" s="63" t="s">
        <v>15</v>
      </c>
      <c r="N3" s="63" t="s">
        <v>22</v>
      </c>
      <c r="O3" s="24" t="s">
        <v>4</v>
      </c>
    </row>
    <row r="4" spans="1:15" ht="12.75">
      <c r="A4" s="38"/>
      <c r="B4" s="39">
        <v>40001</v>
      </c>
      <c r="C4" s="48"/>
      <c r="D4" s="38" t="s">
        <v>45</v>
      </c>
      <c r="E4" s="38"/>
      <c r="F4" s="38"/>
      <c r="G4" s="38"/>
      <c r="H4" s="38"/>
      <c r="I4" s="11"/>
      <c r="J4" s="11"/>
      <c r="K4" s="12"/>
      <c r="L4" s="12"/>
      <c r="M4" s="12"/>
      <c r="N4" s="57"/>
      <c r="O4" s="36"/>
    </row>
    <row r="5" spans="1:15" ht="12.75">
      <c r="A5" s="38"/>
      <c r="B5" s="39">
        <v>40004</v>
      </c>
      <c r="C5" s="48"/>
      <c r="D5" s="38" t="s">
        <v>46</v>
      </c>
      <c r="E5" s="40"/>
      <c r="F5" s="40"/>
      <c r="G5" s="40"/>
      <c r="H5" s="40"/>
      <c r="I5" s="11"/>
      <c r="J5" s="11">
        <f>H5-H4</f>
        <v>0</v>
      </c>
      <c r="K5" s="12">
        <f>G5/(3+E5)+IF(J5&lt;0,(-(J5/1000)/(4-E5)),J5/(200+(100*E5)))</f>
        <v>0</v>
      </c>
      <c r="L5" s="12">
        <f>K5+(K5/(1/60*L$1)*(1/60*L$2))</f>
        <v>0</v>
      </c>
      <c r="M5" s="12">
        <f>IF(ISBLANK(A5),M4+L5,L5)</f>
        <v>0</v>
      </c>
      <c r="N5" s="57"/>
      <c r="O5" s="13"/>
    </row>
    <row r="6" spans="1:15" ht="12.75">
      <c r="A6" s="38"/>
      <c r="B6" s="39">
        <v>40004</v>
      </c>
      <c r="C6" s="48"/>
      <c r="D6" s="38" t="s">
        <v>116</v>
      </c>
      <c r="E6" s="40"/>
      <c r="F6" s="40"/>
      <c r="G6" s="40"/>
      <c r="H6" s="40"/>
      <c r="I6" s="11"/>
      <c r="J6" s="11">
        <f aca="true" t="shared" si="0" ref="J6:J63">H6-H5</f>
        <v>0</v>
      </c>
      <c r="K6" s="12">
        <f aca="true" t="shared" si="1" ref="K6:K63">G6/(3+E6)+IF(J6&lt;0,(-(J6/1000)/(4-E6)),J6/(200+(100*E6)))</f>
        <v>0</v>
      </c>
      <c r="L6" s="12">
        <f aca="true" t="shared" si="2" ref="L6:L63">K6+(K6/(1/60*L$1)*(1/60*L$2))</f>
        <v>0</v>
      </c>
      <c r="M6" s="12">
        <f aca="true" t="shared" si="3" ref="M6:M63">IF(ISBLANK(A6),M5+L6,L6)</f>
        <v>0</v>
      </c>
      <c r="N6" s="57"/>
      <c r="O6" s="13"/>
    </row>
    <row r="7" spans="1:15" ht="12.75">
      <c r="A7" s="38">
        <v>0</v>
      </c>
      <c r="B7" s="44">
        <v>40005</v>
      </c>
      <c r="C7" s="48" t="s">
        <v>21</v>
      </c>
      <c r="D7" s="38" t="s">
        <v>47</v>
      </c>
      <c r="E7" s="40"/>
      <c r="F7" s="40"/>
      <c r="G7" s="40"/>
      <c r="H7" s="40"/>
      <c r="I7" s="11"/>
      <c r="J7" s="11">
        <f t="shared" si="0"/>
        <v>0</v>
      </c>
      <c r="K7" s="12">
        <f t="shared" si="1"/>
        <v>0</v>
      </c>
      <c r="L7" s="12">
        <f t="shared" si="2"/>
        <v>0</v>
      </c>
      <c r="M7" s="12">
        <f t="shared" si="3"/>
        <v>0</v>
      </c>
      <c r="N7" s="57"/>
      <c r="O7" s="13"/>
    </row>
    <row r="8" spans="1:15" ht="12.75">
      <c r="A8" s="40">
        <v>0</v>
      </c>
      <c r="B8" s="44">
        <v>40005</v>
      </c>
      <c r="C8" s="49" t="s">
        <v>21</v>
      </c>
      <c r="D8" s="38" t="s">
        <v>48</v>
      </c>
      <c r="E8" s="40"/>
      <c r="F8" s="40"/>
      <c r="G8" s="40"/>
      <c r="H8" s="40"/>
      <c r="I8" s="11"/>
      <c r="J8" s="11">
        <f t="shared" si="0"/>
        <v>0</v>
      </c>
      <c r="K8" s="12">
        <f t="shared" si="1"/>
        <v>0</v>
      </c>
      <c r="L8" s="12">
        <f t="shared" si="2"/>
        <v>0</v>
      </c>
      <c r="M8" s="12">
        <f t="shared" si="3"/>
        <v>0</v>
      </c>
      <c r="N8" s="57"/>
      <c r="O8" s="13"/>
    </row>
    <row r="9" spans="1:16" ht="12.75">
      <c r="A9" s="127">
        <v>0</v>
      </c>
      <c r="B9" s="128">
        <v>40005</v>
      </c>
      <c r="C9" s="129"/>
      <c r="D9" s="130" t="s">
        <v>50</v>
      </c>
      <c r="E9" s="130">
        <v>0</v>
      </c>
      <c r="F9" s="130">
        <v>1</v>
      </c>
      <c r="G9" s="130">
        <v>0</v>
      </c>
      <c r="H9" s="130">
        <v>1500</v>
      </c>
      <c r="I9" s="130"/>
      <c r="J9" s="131">
        <f t="shared" si="0"/>
        <v>1500</v>
      </c>
      <c r="K9" s="132">
        <f t="shared" si="1"/>
        <v>7.5</v>
      </c>
      <c r="L9" s="132">
        <f t="shared" si="2"/>
        <v>10</v>
      </c>
      <c r="M9" s="133">
        <f t="shared" si="3"/>
        <v>10</v>
      </c>
      <c r="N9" s="134">
        <f aca="true" t="shared" si="4" ref="N9:N55">IF(ISBLANK(A9),N8+G9,G9)</f>
        <v>0</v>
      </c>
      <c r="O9" s="135"/>
      <c r="P9" s="183"/>
    </row>
    <row r="10" spans="1:16" ht="111" customHeight="1">
      <c r="A10" s="136"/>
      <c r="B10" s="128"/>
      <c r="C10" s="137"/>
      <c r="D10" s="138" t="s">
        <v>66</v>
      </c>
      <c r="E10" s="130">
        <v>0</v>
      </c>
      <c r="F10" s="139">
        <v>1</v>
      </c>
      <c r="G10" s="139">
        <v>3</v>
      </c>
      <c r="H10" s="139">
        <v>2600</v>
      </c>
      <c r="I10" s="139">
        <f>IF(ISBLANK(A11),,H10)</f>
        <v>2600</v>
      </c>
      <c r="J10" s="140">
        <f t="shared" si="0"/>
        <v>1100</v>
      </c>
      <c r="K10" s="141">
        <f t="shared" si="1"/>
        <v>6.5</v>
      </c>
      <c r="L10" s="141">
        <f t="shared" si="2"/>
        <v>8.666666666666666</v>
      </c>
      <c r="M10" s="142">
        <f t="shared" si="3"/>
        <v>18.666666666666664</v>
      </c>
      <c r="N10" s="134">
        <f t="shared" si="4"/>
        <v>3</v>
      </c>
      <c r="O10" s="143" t="s">
        <v>89</v>
      </c>
      <c r="P10" s="183" t="s">
        <v>117</v>
      </c>
    </row>
    <row r="11" spans="1:16" ht="26.25">
      <c r="A11" s="127">
        <v>1</v>
      </c>
      <c r="B11" s="128">
        <v>40006</v>
      </c>
      <c r="C11" s="137"/>
      <c r="D11" s="144" t="s">
        <v>52</v>
      </c>
      <c r="E11" s="130">
        <v>0</v>
      </c>
      <c r="F11" s="139">
        <v>1</v>
      </c>
      <c r="G11" s="139">
        <v>6</v>
      </c>
      <c r="H11" s="139">
        <v>2700</v>
      </c>
      <c r="I11" s="145"/>
      <c r="J11" s="131">
        <f t="shared" si="0"/>
        <v>100</v>
      </c>
      <c r="K11" s="132">
        <f t="shared" si="1"/>
        <v>2.5</v>
      </c>
      <c r="L11" s="132">
        <f t="shared" si="2"/>
        <v>3.333333333333333</v>
      </c>
      <c r="M11" s="133">
        <f t="shared" si="3"/>
        <v>3.333333333333333</v>
      </c>
      <c r="N11" s="134">
        <f>IF(ISBLANK(A11),#REF!+G11,G11)</f>
        <v>6</v>
      </c>
      <c r="O11" s="135"/>
      <c r="P11" s="183" t="s">
        <v>117</v>
      </c>
    </row>
    <row r="12" spans="1:16" ht="12.75">
      <c r="A12" s="136"/>
      <c r="B12" s="128"/>
      <c r="C12" s="137"/>
      <c r="D12" s="138"/>
      <c r="E12" s="139">
        <v>0</v>
      </c>
      <c r="F12" s="139">
        <v>1</v>
      </c>
      <c r="G12" s="139">
        <v>0</v>
      </c>
      <c r="H12" s="139">
        <v>3100</v>
      </c>
      <c r="I12" s="146"/>
      <c r="J12" s="140">
        <f t="shared" si="0"/>
        <v>400</v>
      </c>
      <c r="K12" s="141">
        <f t="shared" si="1"/>
        <v>2</v>
      </c>
      <c r="L12" s="141">
        <f t="shared" si="2"/>
        <v>2.6666666666666665</v>
      </c>
      <c r="M12" s="142">
        <f t="shared" si="3"/>
        <v>6</v>
      </c>
      <c r="N12" s="134">
        <f t="shared" si="4"/>
        <v>6</v>
      </c>
      <c r="O12" s="147"/>
      <c r="P12" s="183" t="s">
        <v>117</v>
      </c>
    </row>
    <row r="13" spans="1:16" ht="26.25">
      <c r="A13" s="136"/>
      <c r="B13" s="128"/>
      <c r="C13" s="137"/>
      <c r="D13" s="138" t="s">
        <v>51</v>
      </c>
      <c r="E13" s="148">
        <v>0</v>
      </c>
      <c r="F13" s="148">
        <v>1</v>
      </c>
      <c r="G13" s="148">
        <v>1</v>
      </c>
      <c r="H13" s="148">
        <v>3100</v>
      </c>
      <c r="I13" s="146">
        <f>IF(ISBLANK(A14),,H13)</f>
        <v>3100</v>
      </c>
      <c r="J13" s="140">
        <f t="shared" si="0"/>
        <v>0</v>
      </c>
      <c r="K13" s="141">
        <f t="shared" si="1"/>
        <v>0.3333333333333333</v>
      </c>
      <c r="L13" s="141">
        <f t="shared" si="2"/>
        <v>0.4444444444444444</v>
      </c>
      <c r="M13" s="142">
        <f t="shared" si="3"/>
        <v>6.444444444444445</v>
      </c>
      <c r="N13" s="134">
        <f t="shared" si="4"/>
        <v>7</v>
      </c>
      <c r="O13" s="149" t="s">
        <v>53</v>
      </c>
      <c r="P13" s="183" t="s">
        <v>117</v>
      </c>
    </row>
    <row r="14" spans="1:16" ht="26.25">
      <c r="A14" s="127">
        <v>2</v>
      </c>
      <c r="B14" s="150">
        <v>40007</v>
      </c>
      <c r="C14" s="129"/>
      <c r="D14" s="144" t="s">
        <v>54</v>
      </c>
      <c r="E14" s="130">
        <v>0</v>
      </c>
      <c r="F14" s="130">
        <v>1</v>
      </c>
      <c r="G14" s="130">
        <v>4</v>
      </c>
      <c r="H14" s="130">
        <v>3800</v>
      </c>
      <c r="I14" s="130"/>
      <c r="J14" s="131">
        <f t="shared" si="0"/>
        <v>700</v>
      </c>
      <c r="K14" s="132">
        <f t="shared" si="1"/>
        <v>4.833333333333333</v>
      </c>
      <c r="L14" s="132">
        <f t="shared" si="2"/>
        <v>6.444444444444444</v>
      </c>
      <c r="M14" s="142">
        <f t="shared" si="3"/>
        <v>6.444444444444444</v>
      </c>
      <c r="N14" s="134">
        <f t="shared" si="4"/>
        <v>4</v>
      </c>
      <c r="O14" s="151"/>
      <c r="P14" s="183" t="s">
        <v>117</v>
      </c>
    </row>
    <row r="15" spans="1:16" ht="12.75">
      <c r="A15" s="136"/>
      <c r="B15" s="152"/>
      <c r="C15" s="137"/>
      <c r="D15" s="138" t="s">
        <v>90</v>
      </c>
      <c r="E15" s="130">
        <v>0</v>
      </c>
      <c r="F15" s="139">
        <v>1</v>
      </c>
      <c r="G15" s="139">
        <v>1</v>
      </c>
      <c r="H15" s="139">
        <v>3500</v>
      </c>
      <c r="I15" s="139"/>
      <c r="J15" s="140">
        <f t="shared" si="0"/>
        <v>-300</v>
      </c>
      <c r="K15" s="141">
        <f t="shared" si="1"/>
        <v>0.4083333333333333</v>
      </c>
      <c r="L15" s="141">
        <f t="shared" si="2"/>
        <v>0.5444444444444444</v>
      </c>
      <c r="M15" s="142">
        <f t="shared" si="3"/>
        <v>6.988888888888888</v>
      </c>
      <c r="N15" s="134">
        <f t="shared" si="4"/>
        <v>5</v>
      </c>
      <c r="O15" s="151"/>
      <c r="P15" s="183" t="s">
        <v>117</v>
      </c>
    </row>
    <row r="16" spans="1:16" ht="12.75">
      <c r="A16" s="153"/>
      <c r="B16" s="154"/>
      <c r="C16" s="155"/>
      <c r="D16" s="156" t="s">
        <v>55</v>
      </c>
      <c r="E16" s="157">
        <v>0</v>
      </c>
      <c r="F16" s="148">
        <v>1</v>
      </c>
      <c r="G16" s="148">
        <v>7</v>
      </c>
      <c r="H16" s="148">
        <v>2500</v>
      </c>
      <c r="I16" s="148">
        <f>IF(ISBLANK(A17),,H16)</f>
        <v>2500</v>
      </c>
      <c r="J16" s="158">
        <f t="shared" si="0"/>
        <v>-1000</v>
      </c>
      <c r="K16" s="159">
        <f t="shared" si="1"/>
        <v>2.5833333333333335</v>
      </c>
      <c r="L16" s="159">
        <f t="shared" si="2"/>
        <v>3.4444444444444446</v>
      </c>
      <c r="M16" s="134">
        <f t="shared" si="3"/>
        <v>10.433333333333334</v>
      </c>
      <c r="N16" s="134">
        <f t="shared" si="4"/>
        <v>12</v>
      </c>
      <c r="O16" s="151"/>
      <c r="P16" s="183" t="s">
        <v>117</v>
      </c>
    </row>
    <row r="17" spans="1:16" ht="12.75">
      <c r="A17" s="89">
        <v>3</v>
      </c>
      <c r="B17" s="90">
        <v>40008</v>
      </c>
      <c r="C17" s="50"/>
      <c r="D17" s="91" t="s">
        <v>67</v>
      </c>
      <c r="E17" s="92">
        <v>0</v>
      </c>
      <c r="F17" s="93">
        <v>1</v>
      </c>
      <c r="G17" s="93">
        <v>3</v>
      </c>
      <c r="H17" s="93">
        <v>2600</v>
      </c>
      <c r="I17" s="112"/>
      <c r="J17" s="104">
        <f t="shared" si="0"/>
        <v>100</v>
      </c>
      <c r="K17" s="105">
        <f t="shared" si="1"/>
        <v>1.5</v>
      </c>
      <c r="L17" s="105">
        <f t="shared" si="2"/>
        <v>2</v>
      </c>
      <c r="M17" s="109">
        <f t="shared" si="3"/>
        <v>2</v>
      </c>
      <c r="N17" s="97">
        <f t="shared" si="4"/>
        <v>3</v>
      </c>
      <c r="O17" s="179"/>
      <c r="P17" s="184" t="s">
        <v>118</v>
      </c>
    </row>
    <row r="18" spans="1:16" ht="135.75" customHeight="1">
      <c r="A18" s="98"/>
      <c r="B18" s="90"/>
      <c r="C18" s="50"/>
      <c r="D18" s="99" t="s">
        <v>56</v>
      </c>
      <c r="E18" s="93">
        <v>0</v>
      </c>
      <c r="F18" s="93">
        <v>1</v>
      </c>
      <c r="G18" s="93">
        <v>10</v>
      </c>
      <c r="H18" s="93">
        <v>3250</v>
      </c>
      <c r="I18" s="165"/>
      <c r="J18" s="94">
        <f t="shared" si="0"/>
        <v>650</v>
      </c>
      <c r="K18" s="95">
        <f t="shared" si="1"/>
        <v>6.583333333333334</v>
      </c>
      <c r="L18" s="95">
        <f t="shared" si="2"/>
        <v>8.777777777777779</v>
      </c>
      <c r="M18" s="96">
        <f t="shared" si="3"/>
        <v>10.777777777777779</v>
      </c>
      <c r="N18" s="97">
        <f t="shared" si="4"/>
        <v>13</v>
      </c>
      <c r="O18" s="180" t="s">
        <v>119</v>
      </c>
      <c r="P18" s="184" t="s">
        <v>118</v>
      </c>
    </row>
    <row r="19" spans="1:16" ht="12.75">
      <c r="A19" s="98"/>
      <c r="B19" s="90"/>
      <c r="C19" s="50"/>
      <c r="D19" s="99" t="s">
        <v>55</v>
      </c>
      <c r="E19" s="101">
        <v>0</v>
      </c>
      <c r="F19" s="101">
        <v>1</v>
      </c>
      <c r="G19" s="101">
        <v>10</v>
      </c>
      <c r="H19" s="101">
        <v>2500</v>
      </c>
      <c r="I19" s="165">
        <f>IF(ISBLANK(A20),,H19)</f>
        <v>2500</v>
      </c>
      <c r="J19" s="94">
        <f t="shared" si="0"/>
        <v>-750</v>
      </c>
      <c r="K19" s="95">
        <f t="shared" si="1"/>
        <v>3.5208333333333335</v>
      </c>
      <c r="L19" s="95">
        <f t="shared" si="2"/>
        <v>4.694444444444445</v>
      </c>
      <c r="M19" s="96">
        <f t="shared" si="3"/>
        <v>15.472222222222223</v>
      </c>
      <c r="N19" s="97">
        <f>IF(ISBLANK(A19),N18+G19,G19)</f>
        <v>23</v>
      </c>
      <c r="O19" s="181"/>
      <c r="P19" s="184" t="s">
        <v>118</v>
      </c>
    </row>
    <row r="20" spans="1:16" ht="26.25">
      <c r="A20" s="127">
        <v>4</v>
      </c>
      <c r="B20" s="160">
        <v>40009</v>
      </c>
      <c r="C20" s="137"/>
      <c r="D20" s="144" t="s">
        <v>60</v>
      </c>
      <c r="E20" s="130">
        <v>0</v>
      </c>
      <c r="F20" s="139">
        <v>1</v>
      </c>
      <c r="G20" s="139">
        <v>4.5</v>
      </c>
      <c r="H20" s="139">
        <v>3400</v>
      </c>
      <c r="I20" s="139"/>
      <c r="J20" s="140">
        <f t="shared" si="0"/>
        <v>900</v>
      </c>
      <c r="K20" s="141">
        <f t="shared" si="1"/>
        <v>6</v>
      </c>
      <c r="L20" s="141">
        <f t="shared" si="2"/>
        <v>8</v>
      </c>
      <c r="M20" s="142">
        <f t="shared" si="3"/>
        <v>8</v>
      </c>
      <c r="N20" s="134">
        <f>IF(ISBLANK(A20),#REF!+G20,G20)</f>
        <v>4.5</v>
      </c>
      <c r="O20" s="161"/>
      <c r="P20" s="183" t="s">
        <v>120</v>
      </c>
    </row>
    <row r="21" spans="1:16" ht="26.25">
      <c r="A21" s="136"/>
      <c r="B21" s="128"/>
      <c r="C21" s="137"/>
      <c r="D21" s="138" t="s">
        <v>57</v>
      </c>
      <c r="E21" s="130">
        <v>0</v>
      </c>
      <c r="F21" s="139">
        <v>1</v>
      </c>
      <c r="G21" s="139">
        <v>1</v>
      </c>
      <c r="H21" s="139">
        <v>3600</v>
      </c>
      <c r="I21" s="139"/>
      <c r="J21" s="140">
        <f t="shared" si="0"/>
        <v>200</v>
      </c>
      <c r="K21" s="141">
        <f t="shared" si="1"/>
        <v>1.3333333333333333</v>
      </c>
      <c r="L21" s="141">
        <f t="shared" si="2"/>
        <v>1.7777777777777777</v>
      </c>
      <c r="M21" s="142">
        <f t="shared" si="3"/>
        <v>9.777777777777779</v>
      </c>
      <c r="N21" s="134"/>
      <c r="O21" s="161" t="s">
        <v>59</v>
      </c>
      <c r="P21" s="183" t="s">
        <v>120</v>
      </c>
    </row>
    <row r="22" spans="1:16" ht="12.75">
      <c r="A22" s="136"/>
      <c r="B22" s="154"/>
      <c r="C22" s="137"/>
      <c r="D22" s="138" t="s">
        <v>58</v>
      </c>
      <c r="E22" s="157">
        <v>0</v>
      </c>
      <c r="F22" s="148">
        <v>1</v>
      </c>
      <c r="G22" s="148">
        <v>1</v>
      </c>
      <c r="H22" s="148">
        <v>3400</v>
      </c>
      <c r="I22" s="148">
        <f>IF(ISBLANK(A23),,H22)</f>
        <v>3400</v>
      </c>
      <c r="J22" s="158">
        <f t="shared" si="0"/>
        <v>-200</v>
      </c>
      <c r="K22" s="159">
        <f t="shared" si="1"/>
        <v>0.3833333333333333</v>
      </c>
      <c r="L22" s="159">
        <f t="shared" si="2"/>
        <v>0.5111111111111111</v>
      </c>
      <c r="M22" s="134">
        <f t="shared" si="3"/>
        <v>10.28888888888889</v>
      </c>
      <c r="N22" s="134">
        <f>IF(ISBLANK(A22),N20+G22,G22)</f>
        <v>5.5</v>
      </c>
      <c r="O22" s="161"/>
      <c r="P22" s="183" t="s">
        <v>120</v>
      </c>
    </row>
    <row r="23" spans="1:16" ht="12.75">
      <c r="A23" s="127">
        <v>5</v>
      </c>
      <c r="B23" s="128">
        <v>40010</v>
      </c>
      <c r="C23" s="137"/>
      <c r="D23" s="144" t="s">
        <v>61</v>
      </c>
      <c r="E23" s="130">
        <v>0</v>
      </c>
      <c r="F23" s="139">
        <v>1</v>
      </c>
      <c r="G23" s="139">
        <v>2</v>
      </c>
      <c r="H23" s="139">
        <v>4000</v>
      </c>
      <c r="I23" s="145"/>
      <c r="J23" s="131">
        <f t="shared" si="0"/>
        <v>600</v>
      </c>
      <c r="K23" s="132">
        <f t="shared" si="1"/>
        <v>3.6666666666666665</v>
      </c>
      <c r="L23" s="132">
        <f t="shared" si="2"/>
        <v>4.888888888888888</v>
      </c>
      <c r="M23" s="133">
        <f t="shared" si="3"/>
        <v>4.888888888888888</v>
      </c>
      <c r="N23" s="134">
        <f t="shared" si="4"/>
        <v>2</v>
      </c>
      <c r="O23" s="161"/>
      <c r="P23" s="183" t="s">
        <v>120</v>
      </c>
    </row>
    <row r="24" spans="1:16" ht="39">
      <c r="A24" s="98"/>
      <c r="B24" s="90"/>
      <c r="C24" s="50"/>
      <c r="D24" s="99" t="s">
        <v>91</v>
      </c>
      <c r="E24" s="93">
        <v>0</v>
      </c>
      <c r="F24" s="93">
        <v>1</v>
      </c>
      <c r="G24" s="93">
        <v>0.5</v>
      </c>
      <c r="H24" s="93">
        <v>4300</v>
      </c>
      <c r="I24" s="165"/>
      <c r="J24" s="94">
        <f t="shared" si="0"/>
        <v>300</v>
      </c>
      <c r="K24" s="95">
        <f t="shared" si="1"/>
        <v>1.6666666666666667</v>
      </c>
      <c r="L24" s="95">
        <f t="shared" si="2"/>
        <v>2.2222222222222223</v>
      </c>
      <c r="M24" s="96">
        <f t="shared" si="3"/>
        <v>7.111111111111111</v>
      </c>
      <c r="N24" s="97">
        <f t="shared" si="4"/>
        <v>2.5</v>
      </c>
      <c r="O24" s="164"/>
      <c r="P24" s="184" t="s">
        <v>121</v>
      </c>
    </row>
    <row r="25" spans="1:16" ht="39">
      <c r="A25" s="98"/>
      <c r="B25" s="90"/>
      <c r="C25" s="50"/>
      <c r="D25" s="99" t="s">
        <v>62</v>
      </c>
      <c r="E25" s="101">
        <v>0</v>
      </c>
      <c r="F25" s="101">
        <v>0</v>
      </c>
      <c r="G25" s="101">
        <v>0.5</v>
      </c>
      <c r="H25" s="101">
        <v>4000</v>
      </c>
      <c r="I25" s="165">
        <f>IF(ISBLANK(A26),,H25)</f>
        <v>4000</v>
      </c>
      <c r="J25" s="94">
        <f t="shared" si="0"/>
        <v>-300</v>
      </c>
      <c r="K25" s="95">
        <f t="shared" si="1"/>
        <v>0.24166666666666664</v>
      </c>
      <c r="L25" s="95">
        <f t="shared" si="2"/>
        <v>0.3222222222222222</v>
      </c>
      <c r="M25" s="96">
        <f t="shared" si="3"/>
        <v>7.433333333333333</v>
      </c>
      <c r="N25" s="97">
        <f t="shared" si="4"/>
        <v>3</v>
      </c>
      <c r="O25" s="164" t="s">
        <v>131</v>
      </c>
      <c r="P25" s="184" t="s">
        <v>121</v>
      </c>
    </row>
    <row r="26" spans="1:16" ht="12.75">
      <c r="A26" s="98">
        <v>6</v>
      </c>
      <c r="B26" s="90">
        <v>40011</v>
      </c>
      <c r="C26" s="50"/>
      <c r="D26" s="99" t="s">
        <v>63</v>
      </c>
      <c r="E26" s="101">
        <v>0.5</v>
      </c>
      <c r="F26" s="101">
        <v>1</v>
      </c>
      <c r="G26" s="101">
        <v>1.5</v>
      </c>
      <c r="H26" s="101">
        <v>3500</v>
      </c>
      <c r="I26" s="165"/>
      <c r="J26" s="94">
        <f t="shared" si="0"/>
        <v>-500</v>
      </c>
      <c r="K26" s="95">
        <f t="shared" si="1"/>
        <v>0.5714285714285714</v>
      </c>
      <c r="L26" s="95">
        <f t="shared" si="2"/>
        <v>0.7619047619047619</v>
      </c>
      <c r="M26" s="96">
        <f t="shared" si="3"/>
        <v>0.7619047619047619</v>
      </c>
      <c r="N26" s="97">
        <f t="shared" si="4"/>
        <v>1.5</v>
      </c>
      <c r="O26" s="164"/>
      <c r="P26" s="184" t="s">
        <v>121</v>
      </c>
    </row>
    <row r="27" spans="1:16" ht="12.75">
      <c r="A27" s="136"/>
      <c r="B27" s="128"/>
      <c r="C27" s="137"/>
      <c r="D27" s="138" t="s">
        <v>64</v>
      </c>
      <c r="E27" s="139">
        <v>0.5</v>
      </c>
      <c r="F27" s="139">
        <v>1</v>
      </c>
      <c r="G27" s="139">
        <v>1.5</v>
      </c>
      <c r="H27" s="139">
        <v>4005</v>
      </c>
      <c r="I27" s="140"/>
      <c r="J27" s="140">
        <f t="shared" si="0"/>
        <v>505</v>
      </c>
      <c r="K27" s="141">
        <f t="shared" si="1"/>
        <v>2.4485714285714284</v>
      </c>
      <c r="L27" s="141">
        <f t="shared" si="2"/>
        <v>3.2647619047619045</v>
      </c>
      <c r="M27" s="142">
        <f t="shared" si="3"/>
        <v>4.026666666666666</v>
      </c>
      <c r="N27" s="134">
        <f t="shared" si="4"/>
        <v>3</v>
      </c>
      <c r="O27" s="161"/>
      <c r="P27" s="183" t="s">
        <v>122</v>
      </c>
    </row>
    <row r="28" spans="1:16" ht="12.75">
      <c r="A28" s="136"/>
      <c r="B28" s="154"/>
      <c r="C28" s="137"/>
      <c r="D28" s="138" t="s">
        <v>65</v>
      </c>
      <c r="E28" s="148">
        <v>0.5</v>
      </c>
      <c r="F28" s="148">
        <v>1</v>
      </c>
      <c r="G28" s="148">
        <v>7</v>
      </c>
      <c r="H28" s="148">
        <v>2600</v>
      </c>
      <c r="I28" s="158">
        <f>IF(ISBLANK(A29),,H28)</f>
        <v>2600</v>
      </c>
      <c r="J28" s="158">
        <f t="shared" si="0"/>
        <v>-1405</v>
      </c>
      <c r="K28" s="159">
        <f t="shared" si="1"/>
        <v>2.4014285714285712</v>
      </c>
      <c r="L28" s="159">
        <f t="shared" si="2"/>
        <v>3.2019047619047614</v>
      </c>
      <c r="M28" s="134">
        <f t="shared" si="3"/>
        <v>7.228571428571428</v>
      </c>
      <c r="N28" s="134">
        <f t="shared" si="4"/>
        <v>10</v>
      </c>
      <c r="O28" s="161"/>
      <c r="P28" s="183" t="s">
        <v>122</v>
      </c>
    </row>
    <row r="29" spans="1:16" ht="12.75">
      <c r="A29" s="127">
        <v>7</v>
      </c>
      <c r="B29" s="128">
        <v>40012</v>
      </c>
      <c r="C29" s="137"/>
      <c r="D29" s="144" t="s">
        <v>68</v>
      </c>
      <c r="E29" s="130">
        <v>0.5</v>
      </c>
      <c r="F29" s="139">
        <v>1</v>
      </c>
      <c r="G29" s="139">
        <v>9</v>
      </c>
      <c r="H29" s="139">
        <v>3100</v>
      </c>
      <c r="I29" s="145"/>
      <c r="J29" s="131">
        <f t="shared" si="0"/>
        <v>500</v>
      </c>
      <c r="K29" s="132">
        <f t="shared" si="1"/>
        <v>4.571428571428571</v>
      </c>
      <c r="L29" s="132">
        <f t="shared" si="2"/>
        <v>6.095238095238095</v>
      </c>
      <c r="M29" s="133">
        <f t="shared" si="3"/>
        <v>6.095238095238095</v>
      </c>
      <c r="N29" s="134">
        <f t="shared" si="4"/>
        <v>9</v>
      </c>
      <c r="O29" s="161" t="s">
        <v>49</v>
      </c>
      <c r="P29" s="183" t="s">
        <v>122</v>
      </c>
    </row>
    <row r="30" spans="1:16" ht="26.25">
      <c r="A30" s="136"/>
      <c r="B30" s="128"/>
      <c r="C30" s="137"/>
      <c r="D30" s="138" t="s">
        <v>69</v>
      </c>
      <c r="E30" s="148">
        <v>0.5</v>
      </c>
      <c r="F30" s="139">
        <v>1</v>
      </c>
      <c r="G30" s="139">
        <v>3</v>
      </c>
      <c r="H30" s="139">
        <v>3700</v>
      </c>
      <c r="I30" s="146">
        <f>IF(ISBLANK(A31),,H30)</f>
        <v>3700</v>
      </c>
      <c r="J30" s="140">
        <f t="shared" si="0"/>
        <v>600</v>
      </c>
      <c r="K30" s="141">
        <f t="shared" si="1"/>
        <v>3.257142857142857</v>
      </c>
      <c r="L30" s="141">
        <f t="shared" si="2"/>
        <v>4.3428571428571425</v>
      </c>
      <c r="M30" s="142">
        <f t="shared" si="3"/>
        <v>10.438095238095237</v>
      </c>
      <c r="N30" s="134">
        <f t="shared" si="4"/>
        <v>12</v>
      </c>
      <c r="O30" s="161"/>
      <c r="P30" s="183" t="s">
        <v>122</v>
      </c>
    </row>
    <row r="31" spans="1:16" ht="12.75">
      <c r="A31" s="89">
        <v>8</v>
      </c>
      <c r="B31" s="110">
        <v>40013</v>
      </c>
      <c r="C31" s="50"/>
      <c r="D31" s="91" t="s">
        <v>25</v>
      </c>
      <c r="E31" s="93">
        <v>0.5</v>
      </c>
      <c r="F31" s="92">
        <v>1</v>
      </c>
      <c r="G31" s="92">
        <v>3.5</v>
      </c>
      <c r="H31" s="92">
        <v>4100</v>
      </c>
      <c r="I31" s="104"/>
      <c r="J31" s="104">
        <f t="shared" si="0"/>
        <v>400</v>
      </c>
      <c r="K31" s="105">
        <f t="shared" si="1"/>
        <v>2.6</v>
      </c>
      <c r="L31" s="105">
        <f t="shared" si="2"/>
        <v>3.466666666666667</v>
      </c>
      <c r="M31" s="109">
        <f t="shared" si="3"/>
        <v>3.466666666666667</v>
      </c>
      <c r="N31" s="97">
        <f t="shared" si="4"/>
        <v>3.5</v>
      </c>
      <c r="O31" s="164"/>
      <c r="P31" s="184" t="s">
        <v>123</v>
      </c>
    </row>
    <row r="32" spans="1:16" ht="39">
      <c r="A32" s="98"/>
      <c r="B32" s="90"/>
      <c r="C32" s="50"/>
      <c r="D32" s="99" t="s">
        <v>92</v>
      </c>
      <c r="E32" s="93">
        <v>0.5</v>
      </c>
      <c r="F32" s="93">
        <v>1</v>
      </c>
      <c r="G32" s="93">
        <v>2.5</v>
      </c>
      <c r="H32" s="93">
        <v>4220</v>
      </c>
      <c r="I32" s="94"/>
      <c r="J32" s="94">
        <f t="shared" si="0"/>
        <v>120</v>
      </c>
      <c r="K32" s="95">
        <f t="shared" si="1"/>
        <v>1.1942857142857144</v>
      </c>
      <c r="L32" s="95">
        <f t="shared" si="2"/>
        <v>1.5923809523809525</v>
      </c>
      <c r="M32" s="96">
        <f t="shared" si="3"/>
        <v>5.059047619047619</v>
      </c>
      <c r="N32" s="97">
        <f t="shared" si="4"/>
        <v>6</v>
      </c>
      <c r="O32" s="164" t="s">
        <v>70</v>
      </c>
      <c r="P32" s="184" t="s">
        <v>123</v>
      </c>
    </row>
    <row r="33" spans="1:16" ht="66">
      <c r="A33" s="98"/>
      <c r="B33" s="107"/>
      <c r="C33" s="50"/>
      <c r="D33" s="108" t="s">
        <v>114</v>
      </c>
      <c r="E33" s="101">
        <v>1</v>
      </c>
      <c r="F33" s="101">
        <v>1</v>
      </c>
      <c r="G33" s="101">
        <v>4</v>
      </c>
      <c r="H33" s="101">
        <v>3500</v>
      </c>
      <c r="I33" s="102">
        <f>IF(ISBLANK(A34),,H33)</f>
        <v>3500</v>
      </c>
      <c r="J33" s="102">
        <f t="shared" si="0"/>
        <v>-720</v>
      </c>
      <c r="K33" s="103">
        <f t="shared" si="1"/>
        <v>1.24</v>
      </c>
      <c r="L33" s="103">
        <f t="shared" si="2"/>
        <v>1.6533333333333333</v>
      </c>
      <c r="M33" s="97">
        <f t="shared" si="3"/>
        <v>6.712380952380952</v>
      </c>
      <c r="N33" s="97">
        <f t="shared" si="4"/>
        <v>10</v>
      </c>
      <c r="O33" s="164" t="s">
        <v>124</v>
      </c>
      <c r="P33" s="184" t="s">
        <v>123</v>
      </c>
    </row>
    <row r="34" spans="1:17" ht="66">
      <c r="A34" s="136">
        <v>9</v>
      </c>
      <c r="B34" s="128">
        <v>40014</v>
      </c>
      <c r="C34" s="137"/>
      <c r="D34" s="138" t="s">
        <v>105</v>
      </c>
      <c r="E34" s="148">
        <v>1</v>
      </c>
      <c r="F34" s="139">
        <v>1</v>
      </c>
      <c r="G34" s="139">
        <v>3</v>
      </c>
      <c r="H34" s="139">
        <v>3200</v>
      </c>
      <c r="I34" s="146"/>
      <c r="J34" s="140">
        <f t="shared" si="0"/>
        <v>-300</v>
      </c>
      <c r="K34" s="141">
        <f t="shared" si="1"/>
        <v>0.85</v>
      </c>
      <c r="L34" s="141">
        <f t="shared" si="2"/>
        <v>1.1333333333333333</v>
      </c>
      <c r="M34" s="142">
        <f t="shared" si="3"/>
        <v>1.1333333333333333</v>
      </c>
      <c r="N34" s="134">
        <f>IF(ISBLANK(A34),N33+G34,G34)</f>
        <v>3</v>
      </c>
      <c r="O34" s="161" t="s">
        <v>113</v>
      </c>
      <c r="P34" s="184" t="s">
        <v>118</v>
      </c>
      <c r="Q34" s="184"/>
    </row>
    <row r="35" spans="1:17" ht="12.75">
      <c r="A35" s="98"/>
      <c r="B35" s="90"/>
      <c r="C35" s="50"/>
      <c r="D35" s="99"/>
      <c r="E35" s="101">
        <v>1</v>
      </c>
      <c r="F35" s="93">
        <v>1</v>
      </c>
      <c r="G35" s="93">
        <v>0</v>
      </c>
      <c r="H35" s="93">
        <v>3500</v>
      </c>
      <c r="I35" s="165">
        <f>IF(ISBLANK(A36),,H35)</f>
        <v>3500</v>
      </c>
      <c r="J35" s="94">
        <f t="shared" si="0"/>
        <v>300</v>
      </c>
      <c r="K35" s="95">
        <f t="shared" si="1"/>
        <v>1</v>
      </c>
      <c r="L35" s="95">
        <f t="shared" si="2"/>
        <v>1.3333333333333333</v>
      </c>
      <c r="M35" s="96">
        <f t="shared" si="3"/>
        <v>2.466666666666667</v>
      </c>
      <c r="N35" s="97">
        <f t="shared" si="4"/>
        <v>3</v>
      </c>
      <c r="O35" s="164"/>
      <c r="P35" s="184" t="s">
        <v>118</v>
      </c>
      <c r="Q35" s="184"/>
    </row>
    <row r="36" spans="1:256" ht="12.75">
      <c r="A36" s="89">
        <v>10</v>
      </c>
      <c r="B36" s="110">
        <v>40015</v>
      </c>
      <c r="C36" s="50"/>
      <c r="D36" s="115" t="s">
        <v>34</v>
      </c>
      <c r="E36" s="93">
        <v>1</v>
      </c>
      <c r="F36" s="92">
        <v>1</v>
      </c>
      <c r="G36" s="92">
        <v>0</v>
      </c>
      <c r="H36" s="92">
        <v>3500</v>
      </c>
      <c r="I36" s="104"/>
      <c r="J36" s="104">
        <f t="shared" si="0"/>
        <v>0</v>
      </c>
      <c r="K36" s="105">
        <f t="shared" si="1"/>
        <v>0</v>
      </c>
      <c r="L36" s="105">
        <f t="shared" si="2"/>
        <v>0</v>
      </c>
      <c r="M36" s="109">
        <f t="shared" si="3"/>
        <v>0</v>
      </c>
      <c r="N36" s="97">
        <f>IF(ISBLANK(A36),N34+G36,G36)</f>
        <v>0</v>
      </c>
      <c r="O36" s="86" t="s">
        <v>125</v>
      </c>
      <c r="P36" s="185"/>
      <c r="Q36" s="42"/>
      <c r="R36" s="55"/>
      <c r="S36" s="45"/>
      <c r="T36" s="41"/>
      <c r="U36" s="46"/>
      <c r="V36" s="45"/>
      <c r="W36" s="45"/>
      <c r="X36" s="1"/>
      <c r="Y36" s="1"/>
      <c r="Z36" s="2"/>
      <c r="AA36" s="2"/>
      <c r="AB36" s="78"/>
      <c r="AC36" s="53"/>
      <c r="AD36" s="79"/>
      <c r="AE36" s="65"/>
      <c r="AF36" s="42"/>
      <c r="AG36" s="55"/>
      <c r="AH36" s="45"/>
      <c r="AI36" s="41"/>
      <c r="AJ36" s="46"/>
      <c r="AK36" s="45"/>
      <c r="AL36" s="45"/>
      <c r="AM36" s="1"/>
      <c r="AN36" s="1"/>
      <c r="AO36" s="2"/>
      <c r="AP36" s="2"/>
      <c r="AQ36" s="78"/>
      <c r="AR36" s="53"/>
      <c r="AS36" s="79"/>
      <c r="AT36" s="65"/>
      <c r="AU36" s="42"/>
      <c r="AV36" s="55"/>
      <c r="AW36" s="45"/>
      <c r="AX36" s="41"/>
      <c r="AY36" s="46"/>
      <c r="AZ36" s="45"/>
      <c r="BA36" s="45"/>
      <c r="BB36" s="1"/>
      <c r="BC36" s="1"/>
      <c r="BD36" s="2"/>
      <c r="BE36" s="2"/>
      <c r="BF36" s="78"/>
      <c r="BG36" s="53"/>
      <c r="BH36" s="79"/>
      <c r="BI36" s="65"/>
      <c r="BJ36" s="42"/>
      <c r="BK36" s="55"/>
      <c r="BL36" s="45"/>
      <c r="BM36" s="41"/>
      <c r="BN36" s="46"/>
      <c r="BO36" s="45"/>
      <c r="BP36" s="45"/>
      <c r="BQ36" s="1"/>
      <c r="BR36" s="1"/>
      <c r="BS36" s="2"/>
      <c r="BT36" s="2"/>
      <c r="BU36" s="78"/>
      <c r="BV36" s="53"/>
      <c r="BW36" s="79"/>
      <c r="BX36" s="65"/>
      <c r="BY36" s="42"/>
      <c r="BZ36" s="55"/>
      <c r="CA36" s="45"/>
      <c r="CB36" s="41"/>
      <c r="CC36" s="46"/>
      <c r="CD36" s="45"/>
      <c r="CE36" s="45"/>
      <c r="CF36" s="1"/>
      <c r="CG36" s="1"/>
      <c r="CH36" s="2"/>
      <c r="CI36" s="2"/>
      <c r="CJ36" s="78"/>
      <c r="CK36" s="53"/>
      <c r="CL36" s="79"/>
      <c r="CM36" s="65"/>
      <c r="CN36" s="42"/>
      <c r="CO36" s="55"/>
      <c r="CP36" s="45"/>
      <c r="CQ36" s="41"/>
      <c r="CR36" s="46"/>
      <c r="CS36" s="45"/>
      <c r="CT36" s="45"/>
      <c r="CU36" s="1"/>
      <c r="CV36" s="1"/>
      <c r="CW36" s="2"/>
      <c r="CX36" s="2"/>
      <c r="CY36" s="78"/>
      <c r="CZ36" s="53"/>
      <c r="DA36" s="79"/>
      <c r="DB36" s="65"/>
      <c r="DC36" s="42"/>
      <c r="DD36" s="55"/>
      <c r="DE36" s="45"/>
      <c r="DF36" s="41"/>
      <c r="DG36" s="46"/>
      <c r="DH36" s="45"/>
      <c r="DI36" s="45"/>
      <c r="DJ36" s="1"/>
      <c r="DK36" s="1"/>
      <c r="DL36" s="2"/>
      <c r="DM36" s="2"/>
      <c r="DN36" s="78"/>
      <c r="DO36" s="53"/>
      <c r="DP36" s="79"/>
      <c r="DQ36" s="65"/>
      <c r="DR36" s="42"/>
      <c r="DS36" s="55"/>
      <c r="DT36" s="45"/>
      <c r="DU36" s="41"/>
      <c r="DV36" s="46"/>
      <c r="DW36" s="45"/>
      <c r="DX36" s="45"/>
      <c r="DY36" s="1"/>
      <c r="DZ36" s="1"/>
      <c r="EA36" s="2"/>
      <c r="EB36" s="2"/>
      <c r="EC36" s="78"/>
      <c r="ED36" s="53"/>
      <c r="EE36" s="79"/>
      <c r="EF36" s="65"/>
      <c r="EG36" s="42"/>
      <c r="EH36" s="55"/>
      <c r="EI36" s="45"/>
      <c r="EJ36" s="41"/>
      <c r="EK36" s="46"/>
      <c r="EL36" s="45"/>
      <c r="EM36" s="45"/>
      <c r="EN36" s="1"/>
      <c r="EO36" s="1"/>
      <c r="EP36" s="2"/>
      <c r="EQ36" s="2"/>
      <c r="ER36" s="78"/>
      <c r="ES36" s="53"/>
      <c r="ET36" s="79"/>
      <c r="EU36" s="65"/>
      <c r="EV36" s="42"/>
      <c r="EW36" s="55"/>
      <c r="EX36" s="45"/>
      <c r="EY36" s="41"/>
      <c r="EZ36" s="46"/>
      <c r="FA36" s="45"/>
      <c r="FB36" s="45"/>
      <c r="FC36" s="1"/>
      <c r="FD36" s="1"/>
      <c r="FE36" s="2"/>
      <c r="FF36" s="2"/>
      <c r="FG36" s="78"/>
      <c r="FH36" s="53"/>
      <c r="FI36" s="79"/>
      <c r="FJ36" s="65"/>
      <c r="FK36" s="42"/>
      <c r="FL36" s="55"/>
      <c r="FM36" s="45"/>
      <c r="FN36" s="41"/>
      <c r="FO36" s="46"/>
      <c r="FP36" s="45"/>
      <c r="FQ36" s="45"/>
      <c r="FR36" s="1"/>
      <c r="FS36" s="1"/>
      <c r="FT36" s="2"/>
      <c r="FU36" s="2"/>
      <c r="FV36" s="78"/>
      <c r="FW36" s="53"/>
      <c r="FX36" s="79"/>
      <c r="FY36" s="65"/>
      <c r="FZ36" s="42"/>
      <c r="GA36" s="55"/>
      <c r="GB36" s="45"/>
      <c r="GC36" s="41"/>
      <c r="GD36" s="46"/>
      <c r="GE36" s="45"/>
      <c r="GF36" s="45"/>
      <c r="GG36" s="1"/>
      <c r="GH36" s="1"/>
      <c r="GI36" s="2"/>
      <c r="GJ36" s="2"/>
      <c r="GK36" s="78"/>
      <c r="GL36" s="53"/>
      <c r="GM36" s="79"/>
      <c r="GN36" s="65"/>
      <c r="GO36" s="42"/>
      <c r="GP36" s="55"/>
      <c r="GQ36" s="45"/>
      <c r="GR36" s="41"/>
      <c r="GS36" s="46"/>
      <c r="GT36" s="45"/>
      <c r="GU36" s="45"/>
      <c r="GV36" s="1"/>
      <c r="GW36" s="1"/>
      <c r="GX36" s="2"/>
      <c r="GY36" s="2"/>
      <c r="GZ36" s="78"/>
      <c r="HA36" s="53"/>
      <c r="HB36" s="79"/>
      <c r="HC36" s="65"/>
      <c r="HD36" s="42"/>
      <c r="HE36" s="55"/>
      <c r="HF36" s="45"/>
      <c r="HG36" s="41"/>
      <c r="HH36" s="46"/>
      <c r="HI36" s="45"/>
      <c r="HJ36" s="45"/>
      <c r="HK36" s="1"/>
      <c r="HL36" s="1"/>
      <c r="HM36" s="2"/>
      <c r="HN36" s="2"/>
      <c r="HO36" s="78"/>
      <c r="HP36" s="53"/>
      <c r="HQ36" s="79"/>
      <c r="HR36" s="65"/>
      <c r="HS36" s="42"/>
      <c r="HT36" s="55"/>
      <c r="HU36" s="45"/>
      <c r="HV36" s="41"/>
      <c r="HW36" s="46"/>
      <c r="HX36" s="45"/>
      <c r="HY36" s="45"/>
      <c r="HZ36" s="1"/>
      <c r="IA36" s="1"/>
      <c r="IB36" s="2"/>
      <c r="IC36" s="2"/>
      <c r="ID36" s="78"/>
      <c r="IE36" s="53"/>
      <c r="IF36" s="79"/>
      <c r="IG36" s="65"/>
      <c r="IH36" s="42"/>
      <c r="II36" s="55"/>
      <c r="IJ36" s="45"/>
      <c r="IK36" s="41"/>
      <c r="IL36" s="46"/>
      <c r="IM36" s="45"/>
      <c r="IN36" s="45"/>
      <c r="IO36" s="1"/>
      <c r="IP36" s="1"/>
      <c r="IQ36" s="2"/>
      <c r="IR36" s="2"/>
      <c r="IS36" s="78"/>
      <c r="IT36" s="53"/>
      <c r="IU36" s="79"/>
      <c r="IV36" s="65"/>
    </row>
    <row r="37" spans="1:15" ht="12.75">
      <c r="A37" s="98"/>
      <c r="B37" s="90"/>
      <c r="C37" s="50"/>
      <c r="D37" s="99"/>
      <c r="E37" s="93">
        <v>1</v>
      </c>
      <c r="F37" s="93">
        <v>1</v>
      </c>
      <c r="G37" s="93">
        <v>0</v>
      </c>
      <c r="H37" s="93">
        <v>3500</v>
      </c>
      <c r="I37" s="94"/>
      <c r="J37" s="94">
        <f t="shared" si="0"/>
        <v>0</v>
      </c>
      <c r="K37" s="95">
        <f t="shared" si="1"/>
        <v>0</v>
      </c>
      <c r="L37" s="95">
        <f t="shared" si="2"/>
        <v>0</v>
      </c>
      <c r="M37" s="96">
        <f t="shared" si="3"/>
        <v>0</v>
      </c>
      <c r="N37" s="97">
        <f t="shared" si="4"/>
        <v>0</v>
      </c>
      <c r="O37" s="86"/>
    </row>
    <row r="38" spans="1:15" ht="12.75">
      <c r="A38" s="98"/>
      <c r="B38" s="107"/>
      <c r="C38" s="50"/>
      <c r="D38" s="108"/>
      <c r="E38" s="101">
        <v>1</v>
      </c>
      <c r="F38" s="101">
        <v>1</v>
      </c>
      <c r="G38" s="101">
        <v>0</v>
      </c>
      <c r="H38" s="101">
        <v>3500</v>
      </c>
      <c r="I38" s="102">
        <f>IF(ISBLANK(A39),,H38)</f>
        <v>3500</v>
      </c>
      <c r="J38" s="102">
        <f t="shared" si="0"/>
        <v>0</v>
      </c>
      <c r="K38" s="103">
        <f t="shared" si="1"/>
        <v>0</v>
      </c>
      <c r="L38" s="103">
        <f t="shared" si="2"/>
        <v>0</v>
      </c>
      <c r="M38" s="97">
        <f t="shared" si="3"/>
        <v>0</v>
      </c>
      <c r="N38" s="97">
        <f t="shared" si="4"/>
        <v>0</v>
      </c>
      <c r="O38" s="86"/>
    </row>
    <row r="39" spans="1:16" ht="12.75">
      <c r="A39" s="136">
        <v>11</v>
      </c>
      <c r="B39" s="160">
        <v>40016</v>
      </c>
      <c r="C39" s="137"/>
      <c r="D39" s="138" t="s">
        <v>75</v>
      </c>
      <c r="E39" s="139">
        <v>1</v>
      </c>
      <c r="F39" s="139">
        <v>1</v>
      </c>
      <c r="G39" s="139">
        <v>2</v>
      </c>
      <c r="H39" s="139">
        <v>4300</v>
      </c>
      <c r="I39" s="146"/>
      <c r="J39" s="140">
        <f t="shared" si="0"/>
        <v>800</v>
      </c>
      <c r="K39" s="141">
        <f t="shared" si="1"/>
        <v>3.1666666666666665</v>
      </c>
      <c r="L39" s="141">
        <f t="shared" si="2"/>
        <v>4.222222222222221</v>
      </c>
      <c r="M39" s="142">
        <f t="shared" si="3"/>
        <v>4.222222222222221</v>
      </c>
      <c r="N39" s="134">
        <f t="shared" si="4"/>
        <v>2</v>
      </c>
      <c r="O39" s="161" t="s">
        <v>126</v>
      </c>
      <c r="P39" s="183" t="s">
        <v>127</v>
      </c>
    </row>
    <row r="40" spans="1:16" ht="39">
      <c r="A40" s="136"/>
      <c r="B40" s="128"/>
      <c r="C40" s="137"/>
      <c r="D40" s="138" t="s">
        <v>93</v>
      </c>
      <c r="E40" s="139">
        <v>1</v>
      </c>
      <c r="F40" s="139">
        <v>1</v>
      </c>
      <c r="G40" s="139">
        <v>1</v>
      </c>
      <c r="H40" s="139">
        <v>4700</v>
      </c>
      <c r="I40" s="146"/>
      <c r="J40" s="140">
        <f t="shared" si="0"/>
        <v>400</v>
      </c>
      <c r="K40" s="141">
        <f t="shared" si="1"/>
        <v>1.5833333333333333</v>
      </c>
      <c r="L40" s="141">
        <f t="shared" si="2"/>
        <v>2.1111111111111107</v>
      </c>
      <c r="M40" s="142">
        <f t="shared" si="3"/>
        <v>6.333333333333332</v>
      </c>
      <c r="N40" s="134">
        <f t="shared" si="4"/>
        <v>3</v>
      </c>
      <c r="O40" s="161" t="s">
        <v>74</v>
      </c>
      <c r="P40" s="183" t="s">
        <v>127</v>
      </c>
    </row>
    <row r="41" spans="1:16" ht="12.75">
      <c r="A41" s="136"/>
      <c r="B41" s="128"/>
      <c r="C41" s="137"/>
      <c r="D41" s="156" t="s">
        <v>73</v>
      </c>
      <c r="E41" s="148">
        <v>1</v>
      </c>
      <c r="F41" s="148">
        <v>1</v>
      </c>
      <c r="G41" s="148">
        <v>1</v>
      </c>
      <c r="H41" s="148">
        <v>4200</v>
      </c>
      <c r="I41" s="146">
        <f>IF(ISBLANK(A42),,H41)</f>
        <v>4200</v>
      </c>
      <c r="J41" s="140">
        <f t="shared" si="0"/>
        <v>-500</v>
      </c>
      <c r="K41" s="141">
        <f t="shared" si="1"/>
        <v>0.41666666666666663</v>
      </c>
      <c r="L41" s="141">
        <f t="shared" si="2"/>
        <v>0.5555555555555555</v>
      </c>
      <c r="M41" s="142">
        <f t="shared" si="3"/>
        <v>6.8888888888888875</v>
      </c>
      <c r="N41" s="134">
        <f t="shared" si="4"/>
        <v>4</v>
      </c>
      <c r="O41" s="161" t="s">
        <v>72</v>
      </c>
      <c r="P41" s="183" t="s">
        <v>127</v>
      </c>
    </row>
    <row r="42" spans="1:16" ht="26.25">
      <c r="A42" s="127">
        <v>12</v>
      </c>
      <c r="B42" s="160">
        <v>40017</v>
      </c>
      <c r="C42" s="137"/>
      <c r="D42" s="144" t="s">
        <v>76</v>
      </c>
      <c r="E42" s="139">
        <v>1</v>
      </c>
      <c r="F42" s="130">
        <v>1</v>
      </c>
      <c r="G42" s="130">
        <v>5</v>
      </c>
      <c r="H42" s="130">
        <v>3500</v>
      </c>
      <c r="I42" s="131"/>
      <c r="J42" s="131">
        <f t="shared" si="0"/>
        <v>-700</v>
      </c>
      <c r="K42" s="132">
        <f t="shared" si="1"/>
        <v>1.4833333333333334</v>
      </c>
      <c r="L42" s="132">
        <f t="shared" si="2"/>
        <v>1.9777777777777779</v>
      </c>
      <c r="M42" s="133">
        <f t="shared" si="3"/>
        <v>1.9777777777777779</v>
      </c>
      <c r="N42" s="134">
        <f t="shared" si="4"/>
        <v>5</v>
      </c>
      <c r="O42" s="161" t="s">
        <v>78</v>
      </c>
      <c r="P42" s="183" t="s">
        <v>127</v>
      </c>
    </row>
    <row r="43" spans="1:16" ht="26.25">
      <c r="A43" s="136"/>
      <c r="B43" s="128"/>
      <c r="C43" s="137"/>
      <c r="D43" s="138" t="s">
        <v>97</v>
      </c>
      <c r="E43" s="139">
        <v>1</v>
      </c>
      <c r="F43" s="139">
        <v>1</v>
      </c>
      <c r="G43" s="139">
        <v>10</v>
      </c>
      <c r="H43" s="139">
        <v>3200</v>
      </c>
      <c r="I43" s="140"/>
      <c r="J43" s="140">
        <f t="shared" si="0"/>
        <v>-300</v>
      </c>
      <c r="K43" s="141">
        <f t="shared" si="1"/>
        <v>2.6</v>
      </c>
      <c r="L43" s="141">
        <f t="shared" si="2"/>
        <v>3.466666666666667</v>
      </c>
      <c r="M43" s="142">
        <f t="shared" si="3"/>
        <v>5.444444444444445</v>
      </c>
      <c r="N43" s="134">
        <f t="shared" si="4"/>
        <v>15</v>
      </c>
      <c r="O43" s="161" t="s">
        <v>80</v>
      </c>
      <c r="P43" s="183" t="s">
        <v>127</v>
      </c>
    </row>
    <row r="44" spans="1:16" ht="12.75">
      <c r="A44" s="136"/>
      <c r="B44" s="154"/>
      <c r="C44" s="137"/>
      <c r="D44" s="156"/>
      <c r="E44" s="148">
        <v>1</v>
      </c>
      <c r="F44" s="148">
        <v>1</v>
      </c>
      <c r="G44" s="148">
        <v>0</v>
      </c>
      <c r="H44" s="148">
        <v>3200</v>
      </c>
      <c r="I44" s="158">
        <f>IF(ISBLANK(A45),,H44)</f>
        <v>3200</v>
      </c>
      <c r="J44" s="158">
        <f t="shared" si="0"/>
        <v>0</v>
      </c>
      <c r="K44" s="159">
        <f t="shared" si="1"/>
        <v>0</v>
      </c>
      <c r="L44" s="159">
        <f t="shared" si="2"/>
        <v>0</v>
      </c>
      <c r="M44" s="134">
        <f t="shared" si="3"/>
        <v>5.444444444444445</v>
      </c>
      <c r="N44" s="134">
        <f t="shared" si="4"/>
        <v>15</v>
      </c>
      <c r="O44" s="151" t="s">
        <v>94</v>
      </c>
      <c r="P44" s="183" t="s">
        <v>127</v>
      </c>
    </row>
    <row r="45" spans="1:16" ht="39">
      <c r="A45" s="89">
        <v>13</v>
      </c>
      <c r="B45" s="90">
        <v>40018</v>
      </c>
      <c r="C45" s="50"/>
      <c r="D45" s="91" t="s">
        <v>106</v>
      </c>
      <c r="E45" s="92">
        <v>1</v>
      </c>
      <c r="F45" s="93">
        <v>1</v>
      </c>
      <c r="G45" s="93">
        <v>8</v>
      </c>
      <c r="H45" s="93">
        <v>3200</v>
      </c>
      <c r="I45" s="112"/>
      <c r="J45" s="104">
        <f t="shared" si="0"/>
        <v>0</v>
      </c>
      <c r="K45" s="105">
        <f t="shared" si="1"/>
        <v>2</v>
      </c>
      <c r="L45" s="105">
        <f t="shared" si="2"/>
        <v>2.6666666666666665</v>
      </c>
      <c r="M45" s="109">
        <f t="shared" si="3"/>
        <v>2.6666666666666665</v>
      </c>
      <c r="N45" s="97">
        <f>IF(ISBLANK(A45),N44+G45,G45)</f>
        <v>8</v>
      </c>
      <c r="O45" s="164" t="s">
        <v>79</v>
      </c>
      <c r="P45" s="184" t="s">
        <v>128</v>
      </c>
    </row>
    <row r="46" spans="1:16" ht="26.25">
      <c r="A46" s="98"/>
      <c r="B46" s="90"/>
      <c r="C46" s="50"/>
      <c r="D46" s="99" t="s">
        <v>107</v>
      </c>
      <c r="E46" s="101"/>
      <c r="F46" s="93"/>
      <c r="G46" s="93"/>
      <c r="H46" s="93">
        <v>3800</v>
      </c>
      <c r="I46" s="165">
        <f>IF(ISBLANK(A47),,H46)</f>
        <v>3800</v>
      </c>
      <c r="J46" s="94">
        <f t="shared" si="0"/>
        <v>600</v>
      </c>
      <c r="K46" s="95">
        <f t="shared" si="1"/>
        <v>3</v>
      </c>
      <c r="L46" s="95">
        <f t="shared" si="2"/>
        <v>4</v>
      </c>
      <c r="M46" s="96">
        <f t="shared" si="3"/>
        <v>6.666666666666666</v>
      </c>
      <c r="N46" s="97"/>
      <c r="O46" s="166" t="s">
        <v>81</v>
      </c>
      <c r="P46" s="184" t="s">
        <v>128</v>
      </c>
    </row>
    <row r="47" spans="1:16" ht="123" customHeight="1">
      <c r="A47" s="89">
        <v>14</v>
      </c>
      <c r="B47" s="110">
        <v>40019</v>
      </c>
      <c r="C47" s="55"/>
      <c r="D47" s="91" t="s">
        <v>109</v>
      </c>
      <c r="E47" s="92">
        <v>1</v>
      </c>
      <c r="F47" s="92">
        <v>1</v>
      </c>
      <c r="G47" s="92">
        <v>1</v>
      </c>
      <c r="H47" s="92">
        <v>4500</v>
      </c>
      <c r="I47" s="112"/>
      <c r="J47" s="104">
        <f t="shared" si="0"/>
        <v>700</v>
      </c>
      <c r="K47" s="105">
        <f t="shared" si="1"/>
        <v>2.5833333333333335</v>
      </c>
      <c r="L47" s="105">
        <f t="shared" si="2"/>
        <v>3.4444444444444446</v>
      </c>
      <c r="M47" s="109">
        <f t="shared" si="3"/>
        <v>3.4444444444444446</v>
      </c>
      <c r="N47" s="97">
        <f>IF(ISBLANK(A47),N45+G47,G47)</f>
        <v>1</v>
      </c>
      <c r="O47" s="167" t="s">
        <v>115</v>
      </c>
      <c r="P47" s="184" t="s">
        <v>128</v>
      </c>
    </row>
    <row r="48" spans="1:16" ht="26.25">
      <c r="A48" s="106"/>
      <c r="B48" s="107"/>
      <c r="C48" s="52"/>
      <c r="D48" s="108" t="s">
        <v>132</v>
      </c>
      <c r="E48" s="101">
        <v>1</v>
      </c>
      <c r="F48" s="101">
        <v>1</v>
      </c>
      <c r="G48" s="101">
        <v>8</v>
      </c>
      <c r="H48" s="101">
        <v>3200</v>
      </c>
      <c r="I48" s="113">
        <f>IF(ISBLANK(A49),,H48)</f>
        <v>3200</v>
      </c>
      <c r="J48" s="102">
        <f t="shared" si="0"/>
        <v>-1300</v>
      </c>
      <c r="K48" s="103">
        <f t="shared" si="1"/>
        <v>2.4333333333333336</v>
      </c>
      <c r="L48" s="103">
        <f t="shared" si="2"/>
        <v>3.2444444444444445</v>
      </c>
      <c r="M48" s="97">
        <f t="shared" si="3"/>
        <v>6.688888888888889</v>
      </c>
      <c r="N48" s="97">
        <f t="shared" si="4"/>
        <v>9</v>
      </c>
      <c r="O48" s="168" t="s">
        <v>82</v>
      </c>
      <c r="P48" s="184" t="s">
        <v>128</v>
      </c>
    </row>
    <row r="49" spans="1:16" ht="30.75">
      <c r="A49" s="127">
        <v>15</v>
      </c>
      <c r="B49" s="128">
        <v>40020</v>
      </c>
      <c r="C49" s="137"/>
      <c r="D49" s="144" t="s">
        <v>108</v>
      </c>
      <c r="E49" s="130">
        <v>1</v>
      </c>
      <c r="F49" s="139">
        <v>1</v>
      </c>
      <c r="G49" s="139">
        <v>5</v>
      </c>
      <c r="H49" s="139">
        <v>3100</v>
      </c>
      <c r="I49" s="145"/>
      <c r="J49" s="131">
        <f t="shared" si="0"/>
        <v>-100</v>
      </c>
      <c r="K49" s="132">
        <f t="shared" si="1"/>
        <v>1.2833333333333334</v>
      </c>
      <c r="L49" s="132">
        <f t="shared" si="2"/>
        <v>1.7111111111111112</v>
      </c>
      <c r="M49" s="133">
        <f t="shared" si="3"/>
        <v>1.7111111111111112</v>
      </c>
      <c r="N49" s="134">
        <f t="shared" si="4"/>
        <v>5</v>
      </c>
      <c r="O49" s="162" t="s">
        <v>83</v>
      </c>
      <c r="P49" s="183" t="s">
        <v>129</v>
      </c>
    </row>
    <row r="50" spans="1:16" ht="26.25">
      <c r="A50" s="136"/>
      <c r="B50" s="128"/>
      <c r="C50" s="137"/>
      <c r="D50" s="138" t="s">
        <v>110</v>
      </c>
      <c r="E50" s="148">
        <v>1</v>
      </c>
      <c r="F50" s="139">
        <v>1</v>
      </c>
      <c r="G50" s="139">
        <v>6</v>
      </c>
      <c r="H50" s="139">
        <v>3700</v>
      </c>
      <c r="I50" s="146">
        <f>IF(ISBLANK(A51),,H50)</f>
        <v>3700</v>
      </c>
      <c r="J50" s="140">
        <f t="shared" si="0"/>
        <v>600</v>
      </c>
      <c r="K50" s="141">
        <f t="shared" si="1"/>
        <v>3.5</v>
      </c>
      <c r="L50" s="141">
        <f t="shared" si="2"/>
        <v>4.666666666666666</v>
      </c>
      <c r="M50" s="142">
        <f t="shared" si="3"/>
        <v>6.377777777777777</v>
      </c>
      <c r="N50" s="134"/>
      <c r="O50" s="162" t="s">
        <v>84</v>
      </c>
      <c r="P50" s="183" t="s">
        <v>129</v>
      </c>
    </row>
    <row r="51" spans="1:16" ht="15">
      <c r="A51" s="127">
        <v>16</v>
      </c>
      <c r="B51" s="160">
        <v>40021</v>
      </c>
      <c r="C51" s="129"/>
      <c r="D51" s="144" t="s">
        <v>104</v>
      </c>
      <c r="E51" s="139">
        <v>1</v>
      </c>
      <c r="F51" s="139">
        <v>1</v>
      </c>
      <c r="G51" s="139">
        <v>4</v>
      </c>
      <c r="H51" s="139">
        <v>4350</v>
      </c>
      <c r="I51" s="145"/>
      <c r="J51" s="131">
        <f t="shared" si="0"/>
        <v>650</v>
      </c>
      <c r="K51" s="132">
        <f t="shared" si="1"/>
        <v>3.1666666666666665</v>
      </c>
      <c r="L51" s="132">
        <f t="shared" si="2"/>
        <v>4.222222222222221</v>
      </c>
      <c r="M51" s="133">
        <f t="shared" si="3"/>
        <v>4.222222222222221</v>
      </c>
      <c r="N51" s="134">
        <f>IF(ISBLANK(A51),N49+G51,G51)</f>
        <v>4</v>
      </c>
      <c r="O51" s="162" t="s">
        <v>77</v>
      </c>
      <c r="P51" s="183" t="s">
        <v>129</v>
      </c>
    </row>
    <row r="52" spans="1:16" ht="26.25">
      <c r="A52" s="153"/>
      <c r="B52" s="154"/>
      <c r="C52" s="155"/>
      <c r="D52" s="156" t="s">
        <v>112</v>
      </c>
      <c r="E52" s="148">
        <v>1</v>
      </c>
      <c r="F52" s="148">
        <v>1</v>
      </c>
      <c r="G52" s="148">
        <v>5</v>
      </c>
      <c r="H52" s="148">
        <v>3500</v>
      </c>
      <c r="I52" s="163">
        <f>IF(ISBLANK(A53),,H52)</f>
        <v>3500</v>
      </c>
      <c r="J52" s="158">
        <f t="shared" si="0"/>
        <v>-850</v>
      </c>
      <c r="K52" s="159">
        <f t="shared" si="1"/>
        <v>1.5333333333333332</v>
      </c>
      <c r="L52" s="159">
        <f t="shared" si="2"/>
        <v>2.0444444444444443</v>
      </c>
      <c r="M52" s="134">
        <f t="shared" si="3"/>
        <v>6.266666666666666</v>
      </c>
      <c r="N52" s="134">
        <f t="shared" si="4"/>
        <v>9</v>
      </c>
      <c r="O52" s="151" t="s">
        <v>85</v>
      </c>
      <c r="P52" s="183" t="s">
        <v>129</v>
      </c>
    </row>
    <row r="53" spans="1:16" ht="12.75">
      <c r="A53" s="89">
        <v>17</v>
      </c>
      <c r="B53" s="110">
        <v>40022</v>
      </c>
      <c r="C53" s="55"/>
      <c r="D53" s="99" t="s">
        <v>101</v>
      </c>
      <c r="E53" s="93">
        <v>1</v>
      </c>
      <c r="F53" s="93">
        <v>1</v>
      </c>
      <c r="G53" s="93">
        <v>1</v>
      </c>
      <c r="H53" s="93">
        <v>4250</v>
      </c>
      <c r="I53" s="112"/>
      <c r="J53" s="104">
        <f t="shared" si="0"/>
        <v>750</v>
      </c>
      <c r="K53" s="105">
        <f t="shared" si="1"/>
        <v>2.75</v>
      </c>
      <c r="L53" s="105">
        <f t="shared" si="2"/>
        <v>3.6666666666666665</v>
      </c>
      <c r="M53" s="109">
        <f t="shared" si="3"/>
        <v>3.6666666666666665</v>
      </c>
      <c r="N53" s="97">
        <f t="shared" si="4"/>
        <v>1</v>
      </c>
      <c r="O53" s="169" t="s">
        <v>86</v>
      </c>
      <c r="P53" s="184" t="s">
        <v>130</v>
      </c>
    </row>
    <row r="54" spans="1:16" ht="12.75">
      <c r="A54" s="98"/>
      <c r="B54" s="90"/>
      <c r="C54" s="50"/>
      <c r="D54" s="108" t="s">
        <v>103</v>
      </c>
      <c r="E54" s="93">
        <v>1</v>
      </c>
      <c r="F54" s="93">
        <v>1</v>
      </c>
      <c r="G54" s="93">
        <v>2.5</v>
      </c>
      <c r="H54" s="93">
        <v>3700</v>
      </c>
      <c r="I54" s="165"/>
      <c r="J54" s="94">
        <f t="shared" si="0"/>
        <v>-550</v>
      </c>
      <c r="K54" s="95">
        <f t="shared" si="1"/>
        <v>0.8083333333333333</v>
      </c>
      <c r="L54" s="95">
        <f t="shared" si="2"/>
        <v>1.0777777777777777</v>
      </c>
      <c r="M54" s="96">
        <f t="shared" si="3"/>
        <v>4.7444444444444445</v>
      </c>
      <c r="N54" s="97">
        <f t="shared" si="4"/>
        <v>3.5</v>
      </c>
      <c r="O54" s="170"/>
      <c r="P54" s="184" t="s">
        <v>130</v>
      </c>
    </row>
    <row r="55" spans="1:16" ht="15">
      <c r="A55" s="106"/>
      <c r="B55" s="107"/>
      <c r="C55" s="52"/>
      <c r="D55" s="108" t="s">
        <v>102</v>
      </c>
      <c r="E55" s="101">
        <v>1</v>
      </c>
      <c r="F55" s="101">
        <v>1</v>
      </c>
      <c r="G55" s="101">
        <v>4</v>
      </c>
      <c r="H55" s="101">
        <v>3500</v>
      </c>
      <c r="I55" s="113">
        <f>IF(ISBLANK(A56),,H55)</f>
        <v>3500</v>
      </c>
      <c r="J55" s="102">
        <f t="shared" si="0"/>
        <v>-200</v>
      </c>
      <c r="K55" s="103">
        <f t="shared" si="1"/>
        <v>1.0666666666666667</v>
      </c>
      <c r="L55" s="103">
        <f t="shared" si="2"/>
        <v>1.422222222222222</v>
      </c>
      <c r="M55" s="97">
        <f t="shared" si="3"/>
        <v>6.166666666666666</v>
      </c>
      <c r="N55" s="97">
        <f t="shared" si="4"/>
        <v>7.5</v>
      </c>
      <c r="O55" s="171"/>
      <c r="P55" s="184" t="s">
        <v>130</v>
      </c>
    </row>
    <row r="56" spans="1:16" ht="12.75">
      <c r="A56" s="89">
        <v>18</v>
      </c>
      <c r="B56" s="111">
        <v>40023</v>
      </c>
      <c r="C56" s="55"/>
      <c r="D56" s="99" t="s">
        <v>99</v>
      </c>
      <c r="E56" s="93">
        <v>1</v>
      </c>
      <c r="F56" s="93">
        <v>1</v>
      </c>
      <c r="G56" s="93">
        <v>11</v>
      </c>
      <c r="H56" s="93">
        <v>2500</v>
      </c>
      <c r="I56" s="112"/>
      <c r="J56" s="104">
        <f t="shared" si="0"/>
        <v>-1000</v>
      </c>
      <c r="K56" s="105">
        <f t="shared" si="1"/>
        <v>3.0833333333333335</v>
      </c>
      <c r="L56" s="105">
        <f t="shared" si="2"/>
        <v>4.111111111111111</v>
      </c>
      <c r="M56" s="109">
        <f t="shared" si="3"/>
        <v>4.111111111111111</v>
      </c>
      <c r="N56" s="97">
        <f>IF(ISBLANK(A56),N55+G56,G56)</f>
        <v>11</v>
      </c>
      <c r="O56" s="172" t="s">
        <v>111</v>
      </c>
      <c r="P56" s="184" t="s">
        <v>130</v>
      </c>
    </row>
    <row r="57" spans="1:16" ht="12.75">
      <c r="A57" s="98"/>
      <c r="B57" s="111"/>
      <c r="C57" s="50"/>
      <c r="D57" s="99"/>
      <c r="E57" s="93"/>
      <c r="F57" s="93"/>
      <c r="G57" s="93"/>
      <c r="H57" s="93">
        <v>2500</v>
      </c>
      <c r="I57" s="112"/>
      <c r="J57" s="104">
        <f t="shared" si="0"/>
        <v>0</v>
      </c>
      <c r="K57" s="105">
        <f t="shared" si="1"/>
        <v>0</v>
      </c>
      <c r="L57" s="105">
        <f t="shared" si="2"/>
        <v>0</v>
      </c>
      <c r="M57" s="109">
        <f t="shared" si="3"/>
        <v>4.111111111111111</v>
      </c>
      <c r="N57" s="97"/>
      <c r="O57" s="172"/>
      <c r="P57" s="184" t="s">
        <v>130</v>
      </c>
    </row>
    <row r="58" spans="1:16" ht="12.75">
      <c r="A58" s="98">
        <v>19</v>
      </c>
      <c r="B58" s="111">
        <v>40024</v>
      </c>
      <c r="C58" s="50"/>
      <c r="D58" s="173" t="s">
        <v>98</v>
      </c>
      <c r="E58" s="100">
        <v>1</v>
      </c>
      <c r="F58" s="100">
        <v>1</v>
      </c>
      <c r="G58" s="100">
        <v>0</v>
      </c>
      <c r="H58" s="100">
        <v>2500</v>
      </c>
      <c r="I58" s="174"/>
      <c r="J58" s="175">
        <f t="shared" si="0"/>
        <v>0</v>
      </c>
      <c r="K58" s="176">
        <f t="shared" si="1"/>
        <v>0</v>
      </c>
      <c r="L58" s="176">
        <f t="shared" si="2"/>
        <v>0</v>
      </c>
      <c r="M58" s="177">
        <f t="shared" si="3"/>
        <v>0</v>
      </c>
      <c r="N58" s="97">
        <f>IF(ISBLANK(A58),N56+G58,G58)</f>
        <v>0</v>
      </c>
      <c r="O58" s="178" t="s">
        <v>87</v>
      </c>
      <c r="P58" s="184"/>
    </row>
    <row r="59" spans="1:16" ht="12.75">
      <c r="A59" s="98"/>
      <c r="B59" s="110"/>
      <c r="C59" s="50"/>
      <c r="D59" s="91"/>
      <c r="E59" s="92"/>
      <c r="F59" s="92"/>
      <c r="G59" s="92"/>
      <c r="H59" s="92">
        <v>2500</v>
      </c>
      <c r="I59" s="112"/>
      <c r="J59" s="104">
        <f t="shared" si="0"/>
        <v>0</v>
      </c>
      <c r="K59" s="105">
        <f t="shared" si="1"/>
        <v>0</v>
      </c>
      <c r="L59" s="105">
        <f t="shared" si="2"/>
        <v>0</v>
      </c>
      <c r="M59" s="109">
        <f t="shared" si="3"/>
        <v>0</v>
      </c>
      <c r="N59" s="114"/>
      <c r="O59" s="172"/>
      <c r="P59" s="184"/>
    </row>
    <row r="60" spans="1:16" ht="12.75">
      <c r="A60" s="98"/>
      <c r="B60" s="110"/>
      <c r="C60" s="50"/>
      <c r="D60" s="91"/>
      <c r="E60" s="92"/>
      <c r="F60" s="92"/>
      <c r="G60" s="92"/>
      <c r="H60" s="92">
        <v>2500</v>
      </c>
      <c r="I60" s="112"/>
      <c r="J60" s="104">
        <f t="shared" si="0"/>
        <v>0</v>
      </c>
      <c r="K60" s="105">
        <f t="shared" si="1"/>
        <v>0</v>
      </c>
      <c r="L60" s="105">
        <f t="shared" si="2"/>
        <v>0</v>
      </c>
      <c r="M60" s="109">
        <f t="shared" si="3"/>
        <v>0</v>
      </c>
      <c r="N60" s="114"/>
      <c r="O60" s="172"/>
      <c r="P60" s="184"/>
    </row>
    <row r="61" spans="1:15" ht="12.75">
      <c r="A61" s="98">
        <v>20</v>
      </c>
      <c r="B61" s="110">
        <v>40025</v>
      </c>
      <c r="C61" s="50"/>
      <c r="D61" s="91" t="s">
        <v>95</v>
      </c>
      <c r="E61" s="92">
        <v>1</v>
      </c>
      <c r="F61" s="92">
        <v>1</v>
      </c>
      <c r="G61" s="92">
        <v>0</v>
      </c>
      <c r="H61" s="92">
        <v>1500</v>
      </c>
      <c r="I61" s="112"/>
      <c r="J61" s="104">
        <f t="shared" si="0"/>
        <v>-1000</v>
      </c>
      <c r="K61" s="105">
        <f t="shared" si="1"/>
        <v>0.3333333333333333</v>
      </c>
      <c r="L61" s="105">
        <f t="shared" si="2"/>
        <v>0.4444444444444444</v>
      </c>
      <c r="M61" s="109">
        <f t="shared" si="3"/>
        <v>0.4444444444444444</v>
      </c>
      <c r="N61" s="114"/>
      <c r="O61" s="56" t="s">
        <v>100</v>
      </c>
    </row>
    <row r="62" spans="1:15" ht="12.75">
      <c r="A62" s="98"/>
      <c r="B62" s="110"/>
      <c r="C62" s="50"/>
      <c r="D62" s="91"/>
      <c r="E62" s="92"/>
      <c r="F62" s="92"/>
      <c r="G62" s="92"/>
      <c r="H62" s="92">
        <v>1500</v>
      </c>
      <c r="I62" s="112"/>
      <c r="J62" s="104">
        <f t="shared" si="0"/>
        <v>0</v>
      </c>
      <c r="K62" s="105">
        <f t="shared" si="1"/>
        <v>0</v>
      </c>
      <c r="L62" s="105">
        <f t="shared" si="2"/>
        <v>0</v>
      </c>
      <c r="M62" s="109">
        <f t="shared" si="3"/>
        <v>0.4444444444444444</v>
      </c>
      <c r="N62" s="114"/>
      <c r="O62" s="56"/>
    </row>
    <row r="63" spans="1:15" ht="12.75">
      <c r="A63" s="64"/>
      <c r="B63" s="39">
        <v>40026</v>
      </c>
      <c r="C63" s="48"/>
      <c r="D63" s="87" t="s">
        <v>23</v>
      </c>
      <c r="E63" s="38"/>
      <c r="F63" s="38"/>
      <c r="G63" s="38"/>
      <c r="H63" s="38"/>
      <c r="I63" s="75"/>
      <c r="J63" s="75">
        <f t="shared" si="0"/>
        <v>-1500</v>
      </c>
      <c r="K63" s="76">
        <f t="shared" si="1"/>
        <v>0.375</v>
      </c>
      <c r="L63" s="76">
        <f t="shared" si="2"/>
        <v>0.5</v>
      </c>
      <c r="M63" s="76">
        <f t="shared" si="3"/>
        <v>0.9444444444444444</v>
      </c>
      <c r="N63" s="77"/>
      <c r="O63" s="36"/>
    </row>
    <row r="64" spans="1:15" ht="12.75">
      <c r="A64" s="66"/>
      <c r="B64" s="44">
        <v>40027</v>
      </c>
      <c r="C64" s="51"/>
      <c r="D64" s="88" t="s">
        <v>96</v>
      </c>
      <c r="E64" s="43"/>
      <c r="F64" s="43"/>
      <c r="G64" s="43"/>
      <c r="H64" s="43"/>
      <c r="I64" s="11"/>
      <c r="J64" s="11"/>
      <c r="K64" s="12"/>
      <c r="L64" s="12"/>
      <c r="M64" s="12"/>
      <c r="N64" s="57"/>
      <c r="O64" s="37"/>
    </row>
    <row r="65" spans="1:15" ht="12.75">
      <c r="A65" s="30"/>
      <c r="B65" s="31"/>
      <c r="C65" s="14"/>
      <c r="D65" s="32" t="s">
        <v>18</v>
      </c>
      <c r="E65" s="33" t="s">
        <v>5</v>
      </c>
      <c r="F65" s="33"/>
      <c r="G65" s="34" t="str">
        <f>SUMIF(F9:F58,1,G9:G58)&amp;" км"</f>
        <v>163,5 км</v>
      </c>
      <c r="H65" s="15"/>
      <c r="I65" s="15"/>
      <c r="J65" s="15">
        <f>SUMIF(J13:J58,"&gt;0",J13:J58)</f>
        <v>10375</v>
      </c>
      <c r="K65" s="15"/>
      <c r="L65" s="16"/>
      <c r="M65" s="16"/>
      <c r="N65" s="58"/>
      <c r="O65" s="35"/>
    </row>
    <row r="66" spans="1:15" ht="13.5" thickBot="1">
      <c r="A66" s="19" t="s">
        <v>16</v>
      </c>
      <c r="B66" s="17"/>
      <c r="C66" s="47"/>
      <c r="D66" s="18" t="s">
        <v>19</v>
      </c>
      <c r="E66" s="25" t="s">
        <v>5</v>
      </c>
      <c r="F66" s="25"/>
      <c r="G66" s="26" t="str">
        <f>SUMIF(F9:F58,1,G9:G58)*1.2&amp;" км"</f>
        <v>196,2 км</v>
      </c>
      <c r="H66" s="27"/>
      <c r="I66" s="27"/>
      <c r="J66" s="27">
        <f>SUMIF(J13:J55,"&lt;0",J13:J55)</f>
        <v>-9975</v>
      </c>
      <c r="K66" s="27"/>
      <c r="L66" s="27"/>
      <c r="M66" s="28"/>
      <c r="N66" s="59"/>
      <c r="O66" s="29"/>
    </row>
    <row r="67" spans="2:15" ht="12.75">
      <c r="B67" s="3"/>
      <c r="C67" s="3"/>
      <c r="D67" s="84" t="s">
        <v>88</v>
      </c>
      <c r="E67" s="85"/>
      <c r="F67" s="85"/>
      <c r="G67" s="85"/>
      <c r="H67" s="85"/>
      <c r="I67" s="85"/>
      <c r="M67" s="10"/>
      <c r="N67" s="10"/>
      <c r="O67" s="10"/>
    </row>
    <row r="68" spans="4:14" ht="12.75">
      <c r="D68" s="116" t="s">
        <v>26</v>
      </c>
      <c r="E68" s="117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4:14" ht="12.75">
      <c r="D69" s="119" t="s">
        <v>27</v>
      </c>
      <c r="E69" s="118">
        <v>1</v>
      </c>
      <c r="F69" s="118"/>
      <c r="G69" s="118" t="s">
        <v>35</v>
      </c>
      <c r="H69" s="118"/>
      <c r="I69" s="118"/>
      <c r="J69" s="118"/>
      <c r="K69" s="118"/>
      <c r="L69" s="118"/>
      <c r="M69" s="118"/>
      <c r="N69" s="118"/>
    </row>
    <row r="70" spans="4:14" ht="12.75">
      <c r="D70" s="120" t="s">
        <v>28</v>
      </c>
      <c r="E70" s="118">
        <v>1</v>
      </c>
      <c r="F70" s="118"/>
      <c r="G70" s="118" t="s">
        <v>36</v>
      </c>
      <c r="H70" s="118"/>
      <c r="I70" s="118"/>
      <c r="J70" s="118"/>
      <c r="K70" s="118"/>
      <c r="L70" s="118"/>
      <c r="M70" s="118"/>
      <c r="N70" s="118"/>
    </row>
    <row r="71" spans="4:14" ht="12.75">
      <c r="D71" s="120" t="s">
        <v>29</v>
      </c>
      <c r="E71" s="118">
        <v>1</v>
      </c>
      <c r="F71" s="118"/>
      <c r="G71" s="118" t="s">
        <v>40</v>
      </c>
      <c r="H71" s="118"/>
      <c r="I71" s="118"/>
      <c r="J71" s="118"/>
      <c r="K71" s="118"/>
      <c r="L71" s="118"/>
      <c r="M71" s="118"/>
      <c r="N71" s="118"/>
    </row>
    <row r="72" spans="4:14" ht="12.75">
      <c r="D72" s="121" t="s">
        <v>30</v>
      </c>
      <c r="E72" s="122">
        <v>2</v>
      </c>
      <c r="F72" s="122"/>
      <c r="G72" s="122" t="s">
        <v>42</v>
      </c>
      <c r="H72" s="118"/>
      <c r="I72" s="118"/>
      <c r="J72" s="118"/>
      <c r="K72" s="118"/>
      <c r="L72" s="118"/>
      <c r="M72" s="118"/>
      <c r="N72" s="118"/>
    </row>
    <row r="73" spans="4:14" ht="12.75">
      <c r="D73" s="120" t="s">
        <v>31</v>
      </c>
      <c r="E73" s="123">
        <v>1</v>
      </c>
      <c r="F73" s="118"/>
      <c r="G73" s="124" t="s">
        <v>37</v>
      </c>
      <c r="H73" s="118"/>
      <c r="I73" s="118"/>
      <c r="J73" s="118"/>
      <c r="K73" s="118"/>
      <c r="L73" s="118"/>
      <c r="M73" s="118"/>
      <c r="N73" s="118"/>
    </row>
    <row r="74" spans="4:14" ht="12.75">
      <c r="D74" s="120" t="s">
        <v>28</v>
      </c>
      <c r="E74" s="125">
        <v>2</v>
      </c>
      <c r="F74" s="118"/>
      <c r="G74" s="118" t="s">
        <v>44</v>
      </c>
      <c r="H74" s="118"/>
      <c r="I74" s="118"/>
      <c r="J74" s="118"/>
      <c r="K74" s="118"/>
      <c r="L74" s="118"/>
      <c r="M74" s="118"/>
      <c r="N74" s="118"/>
    </row>
    <row r="75" spans="4:14" ht="12.75">
      <c r="D75" s="120" t="s">
        <v>29</v>
      </c>
      <c r="E75" s="125">
        <v>3</v>
      </c>
      <c r="F75" s="118"/>
      <c r="G75" s="118" t="s">
        <v>41</v>
      </c>
      <c r="H75" s="118"/>
      <c r="I75" s="118"/>
      <c r="J75" s="118"/>
      <c r="K75" s="118"/>
      <c r="L75" s="118"/>
      <c r="M75" s="118"/>
      <c r="N75" s="118"/>
    </row>
    <row r="76" spans="4:14" ht="12.75">
      <c r="D76" s="121" t="s">
        <v>30</v>
      </c>
      <c r="E76" s="125">
        <v>1</v>
      </c>
      <c r="F76" s="118"/>
      <c r="G76" s="118" t="s">
        <v>43</v>
      </c>
      <c r="H76" s="118"/>
      <c r="I76" s="118"/>
      <c r="J76" s="118"/>
      <c r="K76" s="118"/>
      <c r="L76" s="118"/>
      <c r="M76" s="118"/>
      <c r="N76" s="118"/>
    </row>
    <row r="77" spans="4:14" ht="12.75">
      <c r="D77" s="120" t="s">
        <v>32</v>
      </c>
      <c r="E77" s="126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4:14" ht="12.75">
      <c r="D78" s="120" t="s">
        <v>38</v>
      </c>
      <c r="E78" s="125">
        <v>2</v>
      </c>
      <c r="F78" s="118"/>
      <c r="G78" s="118" t="s">
        <v>39</v>
      </c>
      <c r="H78" s="118"/>
      <c r="I78" s="118"/>
      <c r="J78" s="118"/>
      <c r="K78" s="118"/>
      <c r="L78" s="118"/>
      <c r="M78" s="118"/>
      <c r="N78" s="118"/>
    </row>
    <row r="79" spans="4:14" ht="12.75">
      <c r="D79" s="119"/>
      <c r="E79" s="125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4:14" ht="12.75">
      <c r="D80" s="119" t="s">
        <v>33</v>
      </c>
      <c r="E80" s="125">
        <f>SUM(E69:E79)</f>
        <v>14</v>
      </c>
      <c r="F80" s="118"/>
      <c r="G80" s="118"/>
      <c r="H80" s="118"/>
      <c r="I80" s="118"/>
      <c r="J80" s="118"/>
      <c r="K80" s="118"/>
      <c r="L80" s="118"/>
      <c r="M80" s="118"/>
      <c r="N80" s="118"/>
    </row>
    <row r="81" ht="12.75">
      <c r="E81" s="54"/>
    </row>
  </sheetData>
  <printOptions/>
  <pageMargins left="0.6" right="0.62" top="0.37" bottom="0.51" header="0.5" footer="0.5"/>
  <pageSetup horizontalDpi="200" verticalDpi="200" orientation="portrait" paperSize="9" scale="67" r:id="rId3"/>
  <rowBreaks count="1" manualBreakCount="1">
    <brk id="46" max="255" man="1"/>
  </rowBreaks>
  <colBreaks count="2" manualBreakCount="2">
    <brk id="15" max="65535" man="1"/>
    <brk id="1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похода 3 к.с. по Терскею+Куйлю (Ц. Тянь-Шань) 2009 г.</dc:title>
  <dc:subject>Горный клуб МГУ</dc:subject>
  <dc:creator>Сергин К.</dc:creator>
  <cp:keywords/>
  <dc:description>Программирование - Egorov Leonid</dc:description>
  <cp:lastModifiedBy>SK</cp:lastModifiedBy>
  <cp:lastPrinted>2009-04-25T18:33:21Z</cp:lastPrinted>
  <dcterms:created xsi:type="dcterms:W3CDTF">1996-04-24T05:28:18Z</dcterms:created>
  <dcterms:modified xsi:type="dcterms:W3CDTF">2009-05-18T09:39:09Z</dcterms:modified>
  <cp:category/>
  <cp:version/>
  <cp:contentType/>
  <cp:contentStatus/>
</cp:coreProperties>
</file>