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8592" windowHeight="10368" activeTab="0"/>
  </bookViews>
  <sheets>
    <sheet name="ПЛАН" sheetId="1" r:id="rId1"/>
    <sheet name="Высотный график" sheetId="2" r:id="rId2"/>
  </sheets>
  <definedNames/>
  <calcPr fullCalcOnLoad="1"/>
</workbook>
</file>

<file path=xl/comments1.xml><?xml version="1.0" encoding="utf-8"?>
<comments xmlns="http://schemas.openxmlformats.org/spreadsheetml/2006/main">
  <authors>
    <author>Design</author>
    <author>Egorov</author>
    <author>Dobrushina</author>
  </authors>
  <commentList>
    <comment ref="E3" authorId="0">
      <text>
        <r>
          <rPr>
            <b/>
            <sz val="8"/>
            <rFont val="Tahoma"/>
            <family val="0"/>
          </rPr>
          <t xml:space="preserve">
Коэффициент значения от 0 до 1:
0 - нет аклимата
1 - полный аклимат</t>
        </r>
      </text>
    </comment>
    <comment ref="F3" authorId="0">
      <text>
        <r>
          <rPr>
            <b/>
            <sz val="8"/>
            <rFont val="Tahoma"/>
            <family val="0"/>
          </rPr>
          <t>для формулы внизу
0  - не учитывать
1  - учитывать  километраж</t>
        </r>
      </text>
    </comment>
    <comment ref="A1" authorId="0">
      <text>
        <r>
          <rPr>
            <b/>
            <sz val="8"/>
            <rFont val="Tahoma"/>
            <family val="0"/>
          </rPr>
          <t>Спецячейка.
НЕИЗМЕНЯТЬ.</t>
        </r>
      </text>
    </comment>
    <comment ref="G3" authorId="0">
      <text>
        <r>
          <rPr>
            <b/>
            <sz val="8"/>
            <rFont val="Tahoma"/>
            <family val="0"/>
          </rPr>
          <t xml:space="preserve">
километраж пути за данный отрезок</t>
        </r>
      </text>
    </comment>
    <comment ref="H3" authorId="0">
      <text>
        <r>
          <rPr>
            <b/>
            <sz val="8"/>
            <rFont val="Tahoma"/>
            <family val="0"/>
          </rPr>
          <t xml:space="preserve">
конечная высота отрезка пути</t>
        </r>
      </text>
    </comment>
    <comment ref="I3" authorId="0">
      <text>
        <r>
          <rPr>
            <b/>
            <sz val="8"/>
            <rFont val="Tahoma"/>
            <family val="0"/>
          </rPr>
          <t xml:space="preserve">
высота ночевки</t>
        </r>
      </text>
    </comment>
    <comment ref="J3" authorId="0">
      <text>
        <r>
          <rPr>
            <b/>
            <sz val="8"/>
            <rFont val="Tahoma"/>
            <family val="0"/>
          </rPr>
          <t>высоты подъемов, спусков для расчета времени</t>
        </r>
      </text>
    </comment>
    <comment ref="K3" authorId="0">
      <text>
        <r>
          <rPr>
            <b/>
            <sz val="8"/>
            <rFont val="Tahoma"/>
            <family val="0"/>
          </rPr>
          <t>чистое время</t>
        </r>
      </text>
    </comment>
    <comment ref="L3" authorId="0">
      <text>
        <r>
          <rPr>
            <b/>
            <sz val="8"/>
            <rFont val="Tahoma"/>
            <family val="0"/>
          </rPr>
          <t>время с учетом привалов</t>
        </r>
      </text>
    </comment>
    <comment ref="M3" authorId="0">
      <text>
        <r>
          <rPr>
            <b/>
            <sz val="8"/>
            <rFont val="Tahoma"/>
            <family val="0"/>
          </rPr>
          <t>время за день (накопительно)
маркер начала дня в колонке №</t>
        </r>
      </text>
    </comment>
    <comment ref="C3" authorId="1">
      <text>
        <r>
          <rPr>
            <b/>
            <sz val="8"/>
            <rFont val="Tahoma"/>
            <family val="0"/>
          </rPr>
          <t>спец колонка для удбного просмотра в iPAQ</t>
        </r>
      </text>
    </comment>
    <comment ref="N3" authorId="2">
      <text>
        <r>
          <rPr>
            <sz val="8"/>
            <rFont val="Tahoma"/>
            <family val="0"/>
          </rPr>
          <t>километраж за день (накопительно)
маркер начала дня в колонке №</t>
        </r>
      </text>
    </comment>
  </commentList>
</comments>
</file>

<file path=xl/sharedStrings.xml><?xml version="1.0" encoding="utf-8"?>
<sst xmlns="http://schemas.openxmlformats.org/spreadsheetml/2006/main" count="112" uniqueCount="105">
  <si>
    <t>№</t>
  </si>
  <si>
    <t>Дата</t>
  </si>
  <si>
    <t>Участки маршрута</t>
  </si>
  <si>
    <t>Tt, ч</t>
  </si>
  <si>
    <t>Примечания</t>
  </si>
  <si>
    <t>-</t>
  </si>
  <si>
    <t>L, км</t>
  </si>
  <si>
    <t>h ноч, м</t>
  </si>
  <si>
    <t>^h, м</t>
  </si>
  <si>
    <t>ходки:</t>
  </si>
  <si>
    <t>отдых:</t>
  </si>
  <si>
    <t>T real</t>
  </si>
  <si>
    <t>=</t>
  </si>
  <si>
    <t>h, м</t>
  </si>
  <si>
    <t>аккл</t>
  </si>
  <si>
    <t>час/д</t>
  </si>
  <si>
    <t>ИТОГО</t>
  </si>
  <si>
    <t>минут</t>
  </si>
  <si>
    <t>чистый километраж</t>
  </si>
  <si>
    <t>километраж с коэф.-1,2</t>
  </si>
  <si>
    <t>iPAQ</t>
  </si>
  <si>
    <t>train</t>
  </si>
  <si>
    <t>км/д</t>
  </si>
  <si>
    <t>спуск в пос. Покровка</t>
  </si>
  <si>
    <t>день запаса</t>
  </si>
  <si>
    <t>автобус в Бишкек</t>
  </si>
  <si>
    <t>отъезд в Москву</t>
  </si>
  <si>
    <t>руководитель: Cергин К.С.</t>
  </si>
  <si>
    <t>Норматив на поход 4 к.с.: 150 км, 13 дней, 2 пер.- 2Б, 1 - 2А, 1- 1Б, всего 5 шт надо.</t>
  </si>
  <si>
    <t xml:space="preserve">пер.Эпюра (2А*, 4300) </t>
  </si>
  <si>
    <t>м/н - пер Онтор (1Б, 4100)</t>
  </si>
  <si>
    <t>спуск по лед Айланыш до р. Айланыш (зап. Вариант: спуск по лед Арчалы-тор до реки)</t>
  </si>
  <si>
    <t>Это должны ехать на машине, а не идти</t>
  </si>
  <si>
    <t xml:space="preserve">Пока получается: </t>
  </si>
  <si>
    <t>перевалы 1А</t>
  </si>
  <si>
    <t>1Б</t>
  </si>
  <si>
    <t>2А</t>
  </si>
  <si>
    <t>2Б</t>
  </si>
  <si>
    <t>Вершины 1А</t>
  </si>
  <si>
    <t>Траверсы 1Б</t>
  </si>
  <si>
    <t>Всего категорированных локальных препятствий</t>
  </si>
  <si>
    <t>День запаса</t>
  </si>
  <si>
    <t>OD -Пер. Призывников (1Б)Firs -Перевал Арча-тор (1А), спуск к ФГС</t>
  </si>
  <si>
    <t>KZ - Перевал Арчатор (1А), спуск к ФГС</t>
  </si>
  <si>
    <t>Вечером - Встреча всех отделений на горячих источниках</t>
  </si>
  <si>
    <t>спуск к месту ночевки на морене под ледником</t>
  </si>
  <si>
    <t>спуск  до р. Чон-Кызылсу и до ФГС или до теплых источников Джилысу</t>
  </si>
  <si>
    <t>подняться насколько успеем по Чатыр-тору</t>
  </si>
  <si>
    <t>Зап. Вар.: пер. Арчатор (1А, 3700) - (НИК готовит)</t>
  </si>
  <si>
    <t>м/н - подъем по разведанному пути на гребень у вершин и подъем на них: в. 4189, 4144, 3961 (пик Дружбы Народов 2А альп с севера). (МАША Ч, ищет) Разведка удобных путей спуска в долину Чон-Кызылсу через ур. Шатылы или р. Арчатор</t>
  </si>
  <si>
    <t>м/н - пер Джеты-Огуз (2Б, 4300) (ВАСЯ В, готовит)     (зап. Вариант: пер Ю. Арчалытор (Дюкло) (2Б, 4200) (САША Г. готовит)</t>
  </si>
  <si>
    <t>Панорамный</t>
  </si>
  <si>
    <t>Такыртор</t>
  </si>
  <si>
    <t>30 лет ВЛКСМ</t>
  </si>
  <si>
    <t>2А-2Б</t>
  </si>
  <si>
    <t>Панорамный-Ч. Камни; Карак. Вост - Карак. Зап</t>
  </si>
  <si>
    <t>Эпюра</t>
  </si>
  <si>
    <t>м/н - подход к слиянию с р.  Асантукум или до ур. Чатыр-тор (зап. Вар.: Подход под пер. Айлама)</t>
  </si>
  <si>
    <t>Альбатрос с перевала Эпюра; Делоне, Дружбы Народов</t>
  </si>
  <si>
    <t>Тур. Тат+Каракольск. Вост.; Джеты-Огуз</t>
  </si>
  <si>
    <t>Альбатрос по южному гребню</t>
  </si>
  <si>
    <t>в. 4189, в. 4144 в урочище Чатыр-Тор</t>
  </si>
  <si>
    <t>м/н -цирк лед. Чатыр-тор, разведка удобных путей выхода на ледник. Оценка путей подъема, перевалов на гребень между в. 4189, 4144, 3961 (пик Дружбы Народов 2А альп с севера) с лед. в верховьях долины Чатыр-тор (Запасной вариант, или основным его поставить?: пер. Айлама (2Б, 4200) - СВЕТА К. готовит)</t>
  </si>
  <si>
    <t>в идеале спуститься до слияния с р. Арчалытор</t>
  </si>
  <si>
    <t>Поезд из Москвы  возможно N 028ЩА в 23-16</t>
  </si>
  <si>
    <t>Самолет Итек GI 632 Б732 12:20-18:30 Домодедово-Манас</t>
  </si>
  <si>
    <t>Прибытие поезда 3-09</t>
  </si>
  <si>
    <t>Бишкек-а/л Каракол ок. 15-00</t>
  </si>
  <si>
    <t>Самолет Аэрофлот 22:50-5:10 Шереметьево-Манас (для занятых)</t>
  </si>
  <si>
    <t>Ольга Д - идет Бригантину</t>
  </si>
  <si>
    <t>Бишкек - г. Каракол - курорт Алтын-Арашан.</t>
  </si>
  <si>
    <t xml:space="preserve">Занятие «Техника передвижения по травянистым и осыпным склонам» </t>
  </si>
  <si>
    <t>р. Арашан у устья р. Кельдыке (она же Кельдике, Кёльдеке) -   слияние истоков реки Кельдике</t>
  </si>
  <si>
    <t>может быть взять кошки и сходить на ледник проверить - подумаю</t>
  </si>
  <si>
    <t>р. Кельдике - пер. Алакель Ц. Или С. (1А, 3800 - 3900)</t>
  </si>
  <si>
    <t>Наши две заброски увозят дружественные  группы в а/л Каракол и там оставляют. Мы пойдем без спец. снаряжения (1 веревка на всех без обвязок + кошки всем)  берем бензин, продукты с ужина 11.07(1й день) по ужин 13.07(3й день).</t>
  </si>
  <si>
    <t>озеро Алакель</t>
  </si>
  <si>
    <t>спуск до а/л Каракол (р. Каракол)</t>
  </si>
  <si>
    <t xml:space="preserve"> - р. Кельтор (Кель-Тор; Кёль-Тёр) до слияния истоков с ледников Джигит (Кельтор Зап.) и Бригантина (Кельтор Вост) у отм. высоты 3246,5м</t>
  </si>
  <si>
    <t>ледовые занятия (кошки, связки, организация точек и станций на бурах)</t>
  </si>
  <si>
    <t>спуск в лагерь</t>
  </si>
  <si>
    <t>элементы спасработ, если трещину найдем подходящую попробуем</t>
  </si>
  <si>
    <t>м/н - р. Аютор Вост. (р. Аюу-Тёр; Айтор Вост)  - морена под ледником Призывников (Аютор)</t>
  </si>
  <si>
    <t>м/н- пер. Призывников (1Б, 4000)</t>
  </si>
  <si>
    <t>может быть заночевать на перевале? Самочувствие группы?</t>
  </si>
  <si>
    <t>рад. Восхождение на пик Гастелло с перевала (4300, 2А альп)</t>
  </si>
  <si>
    <t>узнать: нельзя ли сразу спуститься с вершины с той (по Ю гребню) стороны на пер. Гастелло</t>
  </si>
  <si>
    <t>спуск на седловину перевала Призывников</t>
  </si>
  <si>
    <t>м/н - спуск на запад, до высоты ~ 3500м</t>
  </si>
  <si>
    <t>подъем на пер. Гастелло (1Б, 4005м)</t>
  </si>
  <si>
    <t>спуск к р. Телеты (Телеты Вост.) - р. Онтор</t>
  </si>
  <si>
    <t>Если доедем не совсем поздно, постараемся отойти от курорта вверх по р. Арашан сколько успеем</t>
  </si>
  <si>
    <t>рад. Выход: м/н - слияние Кельтора с Онтором -</t>
  </si>
  <si>
    <t>относим главную заброску, вечером забираем промежуточную заброску, более в а/л ничего не остается</t>
  </si>
  <si>
    <t>м/н - р. Онтор (р. Уюк-Тёр; Он-Тёр) - лед. Онтор</t>
  </si>
  <si>
    <t>подъем по леднику Онтор до правобережной морены (ночевки "Оазис")</t>
  </si>
  <si>
    <t xml:space="preserve">рад. Выход на пик Делоне (2А альп, 4220) - </t>
  </si>
  <si>
    <t>маловероятно, что успеем/захотим идти пик Делоне</t>
  </si>
  <si>
    <t>правобер. Морена, узнать места ночевок.</t>
  </si>
  <si>
    <t>спуск на пер. Онтор - лед. Кельтор Зап. (Джигит), морена</t>
  </si>
  <si>
    <r>
      <t xml:space="preserve">распределяем заброску по людям. </t>
    </r>
    <r>
      <rPr>
        <sz val="10"/>
        <color indexed="10"/>
        <rFont val="Arial Cyr"/>
        <family val="2"/>
      </rPr>
      <t>Последний шанс желающим покинуть группу (если пара или сопровождающие найдутся)</t>
    </r>
  </si>
  <si>
    <r>
      <t>Дневка</t>
    </r>
    <r>
      <rPr>
        <sz val="10"/>
        <color indexed="8"/>
        <rFont val="Arial Cyr"/>
        <family val="0"/>
      </rPr>
      <t>, рад. Выход за основной заброской на р. Кельтор</t>
    </r>
  </si>
  <si>
    <t>в. Альбатрос (2Б, 4700) () с пер Эпюра</t>
  </si>
  <si>
    <t xml:space="preserve">спуск на  пер.Эпюра (2А*, 4300) </t>
  </si>
  <si>
    <t>План-график маршрута III к.с., июль 2009г.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</si>
</sst>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\ mmm"/>
    <numFmt numFmtId="165" formatCode="0.0"/>
    <numFmt numFmtId="166" formatCode="d/m"/>
    <numFmt numFmtId="167" formatCode="mmm/yyyy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dd/mm/yy"/>
  </numFmts>
  <fonts count="20">
    <font>
      <sz val="10"/>
      <name val="Arial Cyr"/>
      <family val="0"/>
    </font>
    <font>
      <b/>
      <sz val="10"/>
      <name val="Arial Cyr"/>
      <family val="2"/>
    </font>
    <font>
      <b/>
      <sz val="8"/>
      <name val="Tahoma"/>
      <family val="0"/>
    </font>
    <font>
      <b/>
      <i/>
      <sz val="14"/>
      <name val="Times New Roman Cyr"/>
      <family val="1"/>
    </font>
    <font>
      <i/>
      <sz val="10"/>
      <name val="Arial Cyr"/>
      <family val="2"/>
    </font>
    <font>
      <b/>
      <sz val="11"/>
      <name val="Arial Cyr"/>
      <family val="2"/>
    </font>
    <font>
      <b/>
      <sz val="12"/>
      <name val="Arial Cyr"/>
      <family val="2"/>
    </font>
    <font>
      <sz val="12"/>
      <name val="Times New Roman Cyr"/>
      <family val="1"/>
    </font>
    <font>
      <b/>
      <sz val="11"/>
      <name val="Times New Roman Cyr"/>
      <family val="1"/>
    </font>
    <font>
      <sz val="11"/>
      <name val="Times New Roman Cyr"/>
      <family val="1"/>
    </font>
    <font>
      <sz val="8"/>
      <name val="Arial Cyr"/>
      <family val="2"/>
    </font>
    <font>
      <b/>
      <sz val="8"/>
      <name val="Arial Cyr"/>
      <family val="2"/>
    </font>
    <font>
      <sz val="10"/>
      <color indexed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ahoma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0"/>
      <color indexed="10"/>
      <name val="Arial Cyr"/>
      <family val="2"/>
    </font>
    <font>
      <b/>
      <sz val="10"/>
      <color indexed="8"/>
      <name val="Arial Cyr"/>
      <family val="2"/>
    </font>
  </fonts>
  <fills count="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41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2">
    <xf numFmtId="0" fontId="0" fillId="0" borderId="0" xfId="0" applyAlignment="1">
      <alignment/>
    </xf>
    <xf numFmtId="0" fontId="0" fillId="0" borderId="1" xfId="0" applyBorder="1" applyAlignment="1">
      <alignment vertical="top"/>
    </xf>
    <xf numFmtId="2" fontId="0" fillId="0" borderId="1" xfId="0" applyNumberFormat="1" applyBorder="1" applyAlignment="1">
      <alignment vertical="top"/>
    </xf>
    <xf numFmtId="0" fontId="0" fillId="0" borderId="2" xfId="0" applyBorder="1" applyAlignment="1">
      <alignment vertical="top"/>
    </xf>
    <xf numFmtId="0" fontId="0" fillId="0" borderId="0" xfId="0" applyAlignment="1" quotePrefix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4" fillId="0" borderId="6" xfId="0" applyFont="1" applyBorder="1" applyAlignment="1">
      <alignment horizontal="right"/>
    </xf>
    <xf numFmtId="164" fontId="4" fillId="0" borderId="0" xfId="0" applyNumberFormat="1" applyFont="1" applyFill="1" applyBorder="1" applyAlignment="1">
      <alignment horizontal="center"/>
    </xf>
    <xf numFmtId="2" fontId="0" fillId="0" borderId="0" xfId="0" applyNumberFormat="1" applyAlignment="1">
      <alignment/>
    </xf>
    <xf numFmtId="0" fontId="0" fillId="2" borderId="1" xfId="0" applyFill="1" applyBorder="1" applyAlignment="1">
      <alignment vertical="top"/>
    </xf>
    <xf numFmtId="2" fontId="0" fillId="2" borderId="1" xfId="0" applyNumberFormat="1" applyFill="1" applyBorder="1" applyAlignment="1">
      <alignment vertical="top"/>
    </xf>
    <xf numFmtId="0" fontId="0" fillId="2" borderId="2" xfId="0" applyFill="1" applyBorder="1" applyAlignment="1">
      <alignment vertical="top"/>
    </xf>
    <xf numFmtId="165" fontId="0" fillId="0" borderId="1" xfId="0" applyNumberFormat="1" applyBorder="1" applyAlignment="1">
      <alignment vertical="top"/>
    </xf>
    <xf numFmtId="0" fontId="0" fillId="3" borderId="7" xfId="0" applyFill="1" applyBorder="1" applyAlignment="1">
      <alignment horizontal="center"/>
    </xf>
    <xf numFmtId="0" fontId="0" fillId="3" borderId="8" xfId="0" applyFill="1" applyBorder="1" applyAlignment="1">
      <alignment/>
    </xf>
    <xf numFmtId="2" fontId="0" fillId="3" borderId="8" xfId="0" applyNumberFormat="1" applyFill="1" applyBorder="1" applyAlignment="1">
      <alignment/>
    </xf>
    <xf numFmtId="0" fontId="0" fillId="3" borderId="9" xfId="0" applyFill="1" applyBorder="1" applyAlignment="1" quotePrefix="1">
      <alignment/>
    </xf>
    <xf numFmtId="0" fontId="0" fillId="3" borderId="10" xfId="0" applyFill="1" applyBorder="1" applyAlignment="1">
      <alignment horizontal="right"/>
    </xf>
    <xf numFmtId="0" fontId="1" fillId="3" borderId="11" xfId="0" applyFont="1" applyFill="1" applyBorder="1" applyAlignment="1">
      <alignment/>
    </xf>
    <xf numFmtId="0" fontId="1" fillId="3" borderId="12" xfId="0" applyFont="1" applyFill="1" applyBorder="1" applyAlignment="1">
      <alignment/>
    </xf>
    <xf numFmtId="0" fontId="1" fillId="3" borderId="13" xfId="0" applyFont="1" applyFill="1" applyBorder="1" applyAlignment="1">
      <alignment/>
    </xf>
    <xf numFmtId="0" fontId="10" fillId="3" borderId="14" xfId="0" applyFont="1" applyFill="1" applyBorder="1" applyAlignment="1">
      <alignment horizontal="center"/>
    </xf>
    <xf numFmtId="0" fontId="1" fillId="3" borderId="14" xfId="0" applyFont="1" applyFill="1" applyBorder="1" applyAlignment="1" quotePrefix="1">
      <alignment horizontal="center"/>
    </xf>
    <xf numFmtId="0" fontId="1" fillId="3" borderId="15" xfId="0" applyFont="1" applyFill="1" applyBorder="1" applyAlignment="1">
      <alignment/>
    </xf>
    <xf numFmtId="0" fontId="0" fillId="3" borderId="16" xfId="0" applyFill="1" applyBorder="1" applyAlignment="1">
      <alignment horizontal="right"/>
    </xf>
    <xf numFmtId="0" fontId="0" fillId="3" borderId="9" xfId="0" applyFill="1" applyBorder="1" applyAlignment="1">
      <alignment/>
    </xf>
    <xf numFmtId="0" fontId="0" fillId="3" borderId="17" xfId="0" applyFill="1" applyBorder="1" applyAlignment="1">
      <alignment/>
    </xf>
    <xf numFmtId="2" fontId="0" fillId="3" borderId="17" xfId="0" applyNumberFormat="1" applyFill="1" applyBorder="1" applyAlignment="1">
      <alignment/>
    </xf>
    <xf numFmtId="2" fontId="0" fillId="3" borderId="18" xfId="0" applyNumberFormat="1" applyFill="1" applyBorder="1" applyAlignment="1">
      <alignment/>
    </xf>
    <xf numFmtId="0" fontId="1" fillId="3" borderId="19" xfId="0" applyFont="1" applyFill="1" applyBorder="1" applyAlignment="1">
      <alignment horizontal="left"/>
    </xf>
    <xf numFmtId="0" fontId="0" fillId="3" borderId="20" xfId="0" applyFill="1" applyBorder="1" applyAlignment="1">
      <alignment horizontal="center"/>
    </xf>
    <xf numFmtId="0" fontId="0" fillId="3" borderId="21" xfId="0" applyFill="1" applyBorder="1" applyAlignment="1">
      <alignment horizontal="right"/>
    </xf>
    <xf numFmtId="0" fontId="0" fillId="3" borderId="7" xfId="0" applyFill="1" applyBorder="1" applyAlignment="1">
      <alignment horizontal="right"/>
    </xf>
    <xf numFmtId="0" fontId="0" fillId="3" borderId="20" xfId="0" applyFill="1" applyBorder="1" applyAlignment="1">
      <alignment/>
    </xf>
    <xf numFmtId="0" fontId="0" fillId="3" borderId="22" xfId="0" applyNumberFormat="1" applyFill="1" applyBorder="1" applyAlignment="1">
      <alignment/>
    </xf>
    <xf numFmtId="0" fontId="0" fillId="2" borderId="23" xfId="0" applyFill="1" applyBorder="1" applyAlignment="1">
      <alignment vertical="top"/>
    </xf>
    <xf numFmtId="0" fontId="0" fillId="2" borderId="24" xfId="0" applyFill="1" applyBorder="1" applyAlignment="1">
      <alignment vertical="top"/>
    </xf>
    <xf numFmtId="0" fontId="12" fillId="2" borderId="25" xfId="0" applyFont="1" applyFill="1" applyBorder="1" applyAlignment="1">
      <alignment vertical="top"/>
    </xf>
    <xf numFmtId="166" fontId="12" fillId="2" borderId="25" xfId="0" applyNumberFormat="1" applyFont="1" applyFill="1" applyBorder="1" applyAlignment="1">
      <alignment vertical="top"/>
    </xf>
    <xf numFmtId="0" fontId="12" fillId="2" borderId="1" xfId="0" applyFont="1" applyFill="1" applyBorder="1" applyAlignment="1">
      <alignment vertical="top"/>
    </xf>
    <xf numFmtId="0" fontId="12" fillId="0" borderId="1" xfId="0" applyFont="1" applyBorder="1" applyAlignment="1">
      <alignment vertical="top"/>
    </xf>
    <xf numFmtId="166" fontId="12" fillId="0" borderId="1" xfId="0" applyNumberFormat="1" applyFont="1" applyBorder="1" applyAlignment="1">
      <alignment vertical="top"/>
    </xf>
    <xf numFmtId="0" fontId="12" fillId="2" borderId="26" xfId="0" applyFont="1" applyFill="1" applyBorder="1" applyAlignment="1">
      <alignment vertical="top"/>
    </xf>
    <xf numFmtId="166" fontId="12" fillId="2" borderId="26" xfId="0" applyNumberFormat="1" applyFont="1" applyFill="1" applyBorder="1" applyAlignment="1">
      <alignment vertical="top"/>
    </xf>
    <xf numFmtId="0" fontId="12" fillId="4" borderId="1" xfId="0" applyFont="1" applyFill="1" applyBorder="1" applyAlignment="1">
      <alignment vertical="top"/>
    </xf>
    <xf numFmtId="0" fontId="12" fillId="3" borderId="1" xfId="0" applyFont="1" applyFill="1" applyBorder="1" applyAlignment="1">
      <alignment vertical="top"/>
    </xf>
    <xf numFmtId="0" fontId="12" fillId="3" borderId="26" xfId="0" applyFont="1" applyFill="1" applyBorder="1" applyAlignment="1">
      <alignment vertical="top"/>
    </xf>
    <xf numFmtId="0" fontId="0" fillId="0" borderId="1" xfId="0" applyBorder="1" applyAlignment="1">
      <alignment/>
    </xf>
    <xf numFmtId="0" fontId="0" fillId="3" borderId="16" xfId="0" applyFill="1" applyBorder="1" applyAlignment="1" quotePrefix="1">
      <alignment/>
    </xf>
    <xf numFmtId="16" fontId="12" fillId="2" borderId="25" xfId="0" applyNumberFormat="1" applyFont="1" applyFill="1" applyBorder="1" applyAlignment="1">
      <alignment vertical="top"/>
    </xf>
    <xf numFmtId="16" fontId="12" fillId="2" borderId="1" xfId="0" applyNumberFormat="1" applyFont="1" applyFill="1" applyBorder="1" applyAlignment="1">
      <alignment vertical="top"/>
    </xf>
    <xf numFmtId="16" fontId="12" fillId="5" borderId="1" xfId="0" applyNumberFormat="1" applyFont="1" applyFill="1" applyBorder="1" applyAlignment="1">
      <alignment vertical="top"/>
    </xf>
    <xf numFmtId="16" fontId="12" fillId="2" borderId="26" xfId="0" applyNumberFormat="1" applyFont="1" applyFill="1" applyBorder="1" applyAlignment="1">
      <alignment vertical="top"/>
    </xf>
    <xf numFmtId="0" fontId="12" fillId="0" borderId="26" xfId="0" applyFont="1" applyBorder="1" applyAlignment="1">
      <alignment vertical="top"/>
    </xf>
    <xf numFmtId="166" fontId="12" fillId="0" borderId="26" xfId="0" applyNumberFormat="1" applyFont="1" applyBorder="1" applyAlignment="1">
      <alignment vertical="top"/>
    </xf>
    <xf numFmtId="16" fontId="12" fillId="5" borderId="26" xfId="0" applyNumberFormat="1" applyFont="1" applyFill="1" applyBorder="1" applyAlignment="1">
      <alignment vertical="top"/>
    </xf>
    <xf numFmtId="0" fontId="12" fillId="4" borderId="26" xfId="0" applyFont="1" applyFill="1" applyBorder="1" applyAlignment="1">
      <alignment vertical="top"/>
    </xf>
    <xf numFmtId="0" fontId="0" fillId="0" borderId="26" xfId="0" applyBorder="1" applyAlignment="1">
      <alignment vertical="top"/>
    </xf>
    <xf numFmtId="2" fontId="0" fillId="0" borderId="26" xfId="0" applyNumberFormat="1" applyBorder="1" applyAlignment="1">
      <alignment vertical="top"/>
    </xf>
    <xf numFmtId="165" fontId="0" fillId="0" borderId="26" xfId="0" applyNumberFormat="1" applyBorder="1" applyAlignment="1">
      <alignment vertical="top"/>
    </xf>
    <xf numFmtId="0" fontId="0" fillId="0" borderId="24" xfId="0" applyBorder="1" applyAlignment="1">
      <alignment vertical="top"/>
    </xf>
    <xf numFmtId="0" fontId="12" fillId="0" borderId="8" xfId="0" applyFont="1" applyBorder="1" applyAlignment="1">
      <alignment vertical="top"/>
    </xf>
    <xf numFmtId="0" fontId="0" fillId="0" borderId="26" xfId="0" applyBorder="1" applyAlignment="1">
      <alignment/>
    </xf>
    <xf numFmtId="16" fontId="12" fillId="5" borderId="8" xfId="0" applyNumberFormat="1" applyFont="1" applyFill="1" applyBorder="1" applyAlignment="1">
      <alignment vertical="top"/>
    </xf>
    <xf numFmtId="0" fontId="12" fillId="4" borderId="8" xfId="0" applyFont="1" applyFill="1" applyBorder="1" applyAlignment="1">
      <alignment vertical="top"/>
    </xf>
    <xf numFmtId="0" fontId="12" fillId="3" borderId="8" xfId="0" applyFont="1" applyFill="1" applyBorder="1" applyAlignment="1">
      <alignment vertical="top"/>
    </xf>
    <xf numFmtId="0" fontId="0" fillId="0" borderId="8" xfId="0" applyBorder="1" applyAlignment="1">
      <alignment/>
    </xf>
    <xf numFmtId="0" fontId="0" fillId="0" borderId="8" xfId="0" applyBorder="1" applyAlignment="1">
      <alignment vertical="top"/>
    </xf>
    <xf numFmtId="2" fontId="0" fillId="0" borderId="8" xfId="0" applyNumberFormat="1" applyBorder="1" applyAlignment="1">
      <alignment vertical="top"/>
    </xf>
    <xf numFmtId="0" fontId="0" fillId="0" borderId="22" xfId="0" applyBorder="1" applyAlignment="1">
      <alignment vertical="top"/>
    </xf>
    <xf numFmtId="166" fontId="12" fillId="0" borderId="25" xfId="0" applyNumberFormat="1" applyFont="1" applyBorder="1" applyAlignment="1">
      <alignment vertical="top"/>
    </xf>
    <xf numFmtId="16" fontId="12" fillId="5" borderId="25" xfId="0" applyNumberFormat="1" applyFont="1" applyFill="1" applyBorder="1" applyAlignment="1">
      <alignment vertical="top"/>
    </xf>
    <xf numFmtId="0" fontId="12" fillId="4" borderId="25" xfId="0" applyFont="1" applyFill="1" applyBorder="1" applyAlignment="1">
      <alignment vertical="top"/>
    </xf>
    <xf numFmtId="0" fontId="12" fillId="0" borderId="25" xfId="0" applyFont="1" applyBorder="1" applyAlignment="1">
      <alignment vertical="top"/>
    </xf>
    <xf numFmtId="0" fontId="12" fillId="3" borderId="25" xfId="0" applyFont="1" applyFill="1" applyBorder="1" applyAlignment="1">
      <alignment vertical="top"/>
    </xf>
    <xf numFmtId="0" fontId="0" fillId="0" borderId="25" xfId="0" applyBorder="1" applyAlignment="1">
      <alignment/>
    </xf>
    <xf numFmtId="0" fontId="0" fillId="0" borderId="25" xfId="0" applyBorder="1" applyAlignment="1">
      <alignment vertical="top"/>
    </xf>
    <xf numFmtId="2" fontId="0" fillId="0" borderId="25" xfId="0" applyNumberFormat="1" applyBorder="1" applyAlignment="1">
      <alignment vertical="top"/>
    </xf>
    <xf numFmtId="165" fontId="0" fillId="0" borderId="25" xfId="0" applyNumberFormat="1" applyBorder="1" applyAlignment="1">
      <alignment vertical="top"/>
    </xf>
    <xf numFmtId="0" fontId="0" fillId="0" borderId="23" xfId="0" applyBorder="1" applyAlignment="1">
      <alignment vertical="top"/>
    </xf>
    <xf numFmtId="0" fontId="12" fillId="0" borderId="26" xfId="0" applyFont="1" applyFill="1" applyBorder="1" applyAlignment="1">
      <alignment vertical="top"/>
    </xf>
    <xf numFmtId="0" fontId="12" fillId="0" borderId="25" xfId="0" applyFont="1" applyFill="1" applyBorder="1" applyAlignment="1">
      <alignment vertical="top"/>
    </xf>
    <xf numFmtId="166" fontId="12" fillId="0" borderId="27" xfId="0" applyNumberFormat="1" applyFont="1" applyBorder="1" applyAlignment="1">
      <alignment vertical="top"/>
    </xf>
    <xf numFmtId="2" fontId="0" fillId="2" borderId="28" xfId="0" applyNumberFormat="1" applyFill="1" applyBorder="1" applyAlignment="1">
      <alignment vertical="top"/>
    </xf>
    <xf numFmtId="2" fontId="0" fillId="3" borderId="21" xfId="0" applyNumberFormat="1" applyFill="1" applyBorder="1" applyAlignment="1">
      <alignment/>
    </xf>
    <xf numFmtId="2" fontId="0" fillId="3" borderId="10" xfId="0" applyNumberFormat="1" applyFill="1" applyBorder="1" applyAlignment="1">
      <alignment/>
    </xf>
    <xf numFmtId="0" fontId="0" fillId="3" borderId="0" xfId="0" applyFill="1" applyBorder="1" applyAlignment="1">
      <alignment horizontal="center"/>
    </xf>
    <xf numFmtId="0" fontId="0" fillId="3" borderId="29" xfId="0" applyFill="1" applyBorder="1" applyAlignment="1">
      <alignment horizontal="left"/>
    </xf>
    <xf numFmtId="0" fontId="1" fillId="3" borderId="30" xfId="0" applyFont="1" applyFill="1" applyBorder="1" applyAlignment="1">
      <alignment/>
    </xf>
    <xf numFmtId="0" fontId="11" fillId="3" borderId="30" xfId="0" applyFont="1" applyFill="1" applyBorder="1" applyAlignment="1">
      <alignment horizontal="center"/>
    </xf>
    <xf numFmtId="0" fontId="12" fillId="2" borderId="31" xfId="0" applyFont="1" applyFill="1" applyBorder="1" applyAlignment="1">
      <alignment vertical="top"/>
    </xf>
    <xf numFmtId="0" fontId="12" fillId="0" borderId="31" xfId="0" applyFont="1" applyBorder="1" applyAlignment="1">
      <alignment vertical="top"/>
    </xf>
    <xf numFmtId="0" fontId="12" fillId="0" borderId="32" xfId="0" applyFont="1" applyBorder="1" applyAlignment="1">
      <alignment vertical="top"/>
    </xf>
    <xf numFmtId="0" fontId="0" fillId="0" borderId="33" xfId="0" applyBorder="1" applyAlignment="1">
      <alignment/>
    </xf>
    <xf numFmtId="0" fontId="12" fillId="0" borderId="33" xfId="0" applyFont="1" applyBorder="1" applyAlignment="1">
      <alignment vertical="top"/>
    </xf>
    <xf numFmtId="0" fontId="12" fillId="0" borderId="32" xfId="0" applyFont="1" applyFill="1" applyBorder="1" applyAlignment="1">
      <alignment vertical="top"/>
    </xf>
    <xf numFmtId="0" fontId="12" fillId="0" borderId="33" xfId="0" applyFont="1" applyFill="1" applyBorder="1" applyAlignment="1">
      <alignment vertical="top"/>
    </xf>
    <xf numFmtId="0" fontId="12" fillId="0" borderId="34" xfId="0" applyFont="1" applyFill="1" applyBorder="1" applyAlignment="1">
      <alignment vertical="top"/>
    </xf>
    <xf numFmtId="0" fontId="12" fillId="0" borderId="31" xfId="0" applyFont="1" applyFill="1" applyBorder="1" applyAlignment="1">
      <alignment vertical="top"/>
    </xf>
    <xf numFmtId="0" fontId="12" fillId="2" borderId="32" xfId="0" applyFont="1" applyFill="1" applyBorder="1" applyAlignment="1">
      <alignment vertical="top"/>
    </xf>
    <xf numFmtId="0" fontId="16" fillId="0" borderId="35" xfId="0" applyFont="1" applyFill="1" applyBorder="1" applyAlignment="1">
      <alignment/>
    </xf>
    <xf numFmtId="0" fontId="0" fillId="3" borderId="36" xfId="0" applyFill="1" applyBorder="1" applyAlignment="1">
      <alignment horizontal="left"/>
    </xf>
    <xf numFmtId="166" fontId="12" fillId="0" borderId="8" xfId="0" applyNumberFormat="1" applyFont="1" applyBorder="1" applyAlignment="1">
      <alignment vertical="top"/>
    </xf>
    <xf numFmtId="0" fontId="0" fillId="3" borderId="37" xfId="0" applyFont="1" applyFill="1" applyBorder="1" applyAlignment="1">
      <alignment/>
    </xf>
    <xf numFmtId="0" fontId="0" fillId="3" borderId="38" xfId="0" applyFont="1" applyFill="1" applyBorder="1" applyAlignment="1">
      <alignment/>
    </xf>
    <xf numFmtId="0" fontId="0" fillId="3" borderId="37" xfId="0" applyFill="1" applyBorder="1" applyAlignment="1">
      <alignment horizontal="right"/>
    </xf>
    <xf numFmtId="0" fontId="0" fillId="3" borderId="37" xfId="0" applyFill="1" applyBorder="1" applyAlignment="1">
      <alignment horizontal="center"/>
    </xf>
    <xf numFmtId="0" fontId="0" fillId="3" borderId="14" xfId="0" applyFill="1" applyBorder="1" applyAlignment="1">
      <alignment horizontal="left"/>
    </xf>
    <xf numFmtId="0" fontId="0" fillId="3" borderId="30" xfId="0" applyFill="1" applyBorder="1" applyAlignment="1">
      <alignment horizontal="left"/>
    </xf>
    <xf numFmtId="0" fontId="12" fillId="4" borderId="25" xfId="0" applyFont="1" applyFill="1" applyBorder="1" applyAlignment="1">
      <alignment vertical="top" wrapText="1"/>
    </xf>
    <xf numFmtId="0" fontId="12" fillId="0" borderId="1" xfId="0" applyFont="1" applyFill="1" applyBorder="1" applyAlignment="1">
      <alignment vertical="top"/>
    </xf>
    <xf numFmtId="0" fontId="0" fillId="2" borderId="25" xfId="0" applyFill="1" applyBorder="1" applyAlignment="1">
      <alignment vertical="top"/>
    </xf>
    <xf numFmtId="2" fontId="0" fillId="2" borderId="25" xfId="0" applyNumberFormat="1" applyFill="1" applyBorder="1" applyAlignment="1">
      <alignment vertical="top"/>
    </xf>
    <xf numFmtId="2" fontId="0" fillId="2" borderId="39" xfId="0" applyNumberFormat="1" applyFill="1" applyBorder="1" applyAlignment="1">
      <alignment vertical="top"/>
    </xf>
    <xf numFmtId="165" fontId="0" fillId="6" borderId="26" xfId="0" applyNumberFormat="1" applyFill="1" applyBorder="1" applyAlignment="1">
      <alignment vertical="top"/>
    </xf>
    <xf numFmtId="165" fontId="0" fillId="6" borderId="1" xfId="0" applyNumberFormat="1" applyFill="1" applyBorder="1" applyAlignment="1">
      <alignment vertical="top"/>
    </xf>
    <xf numFmtId="165" fontId="0" fillId="6" borderId="8" xfId="0" applyNumberFormat="1" applyFill="1" applyBorder="1" applyAlignment="1">
      <alignment vertical="top"/>
    </xf>
    <xf numFmtId="0" fontId="12" fillId="4" borderId="1" xfId="0" applyFont="1" applyFill="1" applyBorder="1" applyAlignment="1">
      <alignment vertical="top" wrapText="1"/>
    </xf>
    <xf numFmtId="0" fontId="17" fillId="0" borderId="0" xfId="0" applyFont="1" applyAlignment="1">
      <alignment/>
    </xf>
    <xf numFmtId="0" fontId="12" fillId="4" borderId="26" xfId="0" applyFont="1" applyFill="1" applyBorder="1" applyAlignment="1">
      <alignment vertical="top" wrapText="1"/>
    </xf>
    <xf numFmtId="0" fontId="0" fillId="0" borderId="0" xfId="0" applyBorder="1" applyAlignment="1">
      <alignment vertical="top"/>
    </xf>
    <xf numFmtId="0" fontId="5" fillId="0" borderId="3" xfId="0" applyFont="1" applyBorder="1" applyAlignment="1">
      <alignment/>
    </xf>
    <xf numFmtId="0" fontId="4" fillId="0" borderId="0" xfId="0" applyFont="1" applyBorder="1" applyAlignment="1">
      <alignment/>
    </xf>
    <xf numFmtId="0" fontId="1" fillId="3" borderId="13" xfId="0" applyFont="1" applyFill="1" applyBorder="1" applyAlignment="1">
      <alignment/>
    </xf>
    <xf numFmtId="0" fontId="0" fillId="0" borderId="0" xfId="0" applyAlignment="1">
      <alignment/>
    </xf>
    <xf numFmtId="166" fontId="12" fillId="0" borderId="29" xfId="0" applyNumberFormat="1" applyFont="1" applyBorder="1" applyAlignment="1">
      <alignment vertical="top"/>
    </xf>
    <xf numFmtId="0" fontId="0" fillId="0" borderId="24" xfId="0" applyBorder="1" applyAlignment="1">
      <alignment vertical="top" wrapText="1"/>
    </xf>
    <xf numFmtId="0" fontId="12" fillId="4" borderId="25" xfId="0" applyFont="1" applyFill="1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0" fillId="7" borderId="2" xfId="0" applyFill="1" applyBorder="1" applyAlignment="1">
      <alignment vertical="top"/>
    </xf>
    <xf numFmtId="0" fontId="0" fillId="7" borderId="2" xfId="0" applyFill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40" xfId="0" applyFill="1" applyBorder="1" applyAlignment="1">
      <alignment/>
    </xf>
    <xf numFmtId="0" fontId="0" fillId="0" borderId="40" xfId="0" applyBorder="1" applyAlignment="1">
      <alignment/>
    </xf>
    <xf numFmtId="0" fontId="12" fillId="0" borderId="8" xfId="0" applyNumberFormat="1" applyFont="1" applyBorder="1" applyAlignment="1">
      <alignment vertical="top"/>
    </xf>
    <xf numFmtId="0" fontId="0" fillId="0" borderId="7" xfId="0" applyBorder="1" applyAlignment="1">
      <alignment/>
    </xf>
    <xf numFmtId="0" fontId="0" fillId="0" borderId="7" xfId="0" applyBorder="1" applyAlignment="1">
      <alignment/>
    </xf>
    <xf numFmtId="0" fontId="0" fillId="0" borderId="0" xfId="0" applyBorder="1" applyAlignment="1">
      <alignment vertical="top" wrapText="1"/>
    </xf>
    <xf numFmtId="0" fontId="17" fillId="0" borderId="0" xfId="0" applyFont="1" applyAlignment="1">
      <alignment wrapText="1"/>
    </xf>
    <xf numFmtId="0" fontId="0" fillId="0" borderId="0" xfId="0" applyFill="1" applyBorder="1" applyAlignment="1">
      <alignment/>
    </xf>
    <xf numFmtId="0" fontId="0" fillId="8" borderId="37" xfId="0" applyFill="1" applyBorder="1" applyAlignment="1">
      <alignment/>
    </xf>
    <xf numFmtId="0" fontId="0" fillId="8" borderId="37" xfId="0" applyFill="1" applyBorder="1" applyAlignment="1">
      <alignment/>
    </xf>
    <xf numFmtId="0" fontId="0" fillId="8" borderId="0" xfId="0" applyFill="1" applyAlignment="1">
      <alignment/>
    </xf>
    <xf numFmtId="0" fontId="12" fillId="8" borderId="8" xfId="0" applyFont="1" applyFill="1" applyBorder="1" applyAlignment="1">
      <alignment vertical="top"/>
    </xf>
    <xf numFmtId="0" fontId="12" fillId="4" borderId="8" xfId="0" applyFont="1" applyFill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0" fontId="19" fillId="4" borderId="1" xfId="0" applyFont="1" applyFill="1" applyBorder="1" applyAlignment="1">
      <alignment vertical="top" wrapText="1"/>
    </xf>
    <xf numFmtId="0" fontId="19" fillId="4" borderId="1" xfId="0" applyFont="1" applyFill="1" applyBorder="1" applyAlignment="1">
      <alignment vertical="top"/>
    </xf>
    <xf numFmtId="0" fontId="0" fillId="7" borderId="23" xfId="0" applyFont="1" applyFill="1" applyBorder="1" applyAlignment="1">
      <alignment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/>
              <a:t>Высотный график маршрута IV к/с, июль 2005г.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19175"/>
          <c:w val="0.9585"/>
          <c:h val="0.80875"/>
        </c:manualLayout>
      </c:layout>
      <c:lineChart>
        <c:grouping val="standard"/>
        <c:varyColors val="0"/>
        <c:ser>
          <c:idx val="0"/>
          <c:order val="0"/>
          <c:tx>
            <c:v>дневная высота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ПЛАН!$B$9:$B$54</c:f>
              <c:strCache>
                <c:ptCount val="44"/>
                <c:pt idx="0">
                  <c:v>40005</c:v>
                </c:pt>
                <c:pt idx="2">
                  <c:v>40006</c:v>
                </c:pt>
                <c:pt idx="5">
                  <c:v>40007</c:v>
                </c:pt>
                <c:pt idx="8">
                  <c:v>40008</c:v>
                </c:pt>
                <c:pt idx="12">
                  <c:v>40009</c:v>
                </c:pt>
                <c:pt idx="14">
                  <c:v>40010</c:v>
                </c:pt>
                <c:pt idx="17">
                  <c:v>40011</c:v>
                </c:pt>
                <c:pt idx="20">
                  <c:v>40012</c:v>
                </c:pt>
                <c:pt idx="22">
                  <c:v>40013</c:v>
                </c:pt>
                <c:pt idx="25">
                  <c:v>40014</c:v>
                </c:pt>
                <c:pt idx="26">
                  <c:v>40015</c:v>
                </c:pt>
                <c:pt idx="29">
                  <c:v>40016</c:v>
                </c:pt>
                <c:pt idx="32">
                  <c:v>40017</c:v>
                </c:pt>
                <c:pt idx="35">
                  <c:v>40018</c:v>
                </c:pt>
                <c:pt idx="36">
                  <c:v>40019</c:v>
                </c:pt>
                <c:pt idx="38">
                  <c:v>40020</c:v>
                </c:pt>
                <c:pt idx="39">
                  <c:v>40021</c:v>
                </c:pt>
                <c:pt idx="41">
                  <c:v>40022</c:v>
                </c:pt>
              </c:strCache>
            </c:strRef>
          </c:cat>
          <c:val>
            <c:numRef>
              <c:f>ПЛАН!$H$9:$H$56</c:f>
              <c:numCache>
                <c:ptCount val="46"/>
                <c:pt idx="0">
                  <c:v>1500</c:v>
                </c:pt>
                <c:pt idx="1">
                  <c:v>2600</c:v>
                </c:pt>
                <c:pt idx="2">
                  <c:v>2700</c:v>
                </c:pt>
                <c:pt idx="3">
                  <c:v>3100</c:v>
                </c:pt>
                <c:pt idx="4">
                  <c:v>3100</c:v>
                </c:pt>
                <c:pt idx="5">
                  <c:v>3800</c:v>
                </c:pt>
                <c:pt idx="6">
                  <c:v>3500</c:v>
                </c:pt>
                <c:pt idx="7">
                  <c:v>2500</c:v>
                </c:pt>
                <c:pt idx="8">
                  <c:v>2600</c:v>
                </c:pt>
                <c:pt idx="9">
                  <c:v>3250</c:v>
                </c:pt>
                <c:pt idx="10">
                  <c:v>2900</c:v>
                </c:pt>
                <c:pt idx="11">
                  <c:v>2500</c:v>
                </c:pt>
                <c:pt idx="12">
                  <c:v>4090</c:v>
                </c:pt>
                <c:pt idx="13">
                  <c:v>3570</c:v>
                </c:pt>
                <c:pt idx="14">
                  <c:v>3700</c:v>
                </c:pt>
                <c:pt idx="15">
                  <c:v>3900</c:v>
                </c:pt>
                <c:pt idx="16">
                  <c:v>2900</c:v>
                </c:pt>
                <c:pt idx="17">
                  <c:v>3500</c:v>
                </c:pt>
                <c:pt idx="18">
                  <c:v>3600</c:v>
                </c:pt>
                <c:pt idx="19">
                  <c:v>3500</c:v>
                </c:pt>
                <c:pt idx="20">
                  <c:v>4400</c:v>
                </c:pt>
                <c:pt idx="21">
                  <c:v>4400</c:v>
                </c:pt>
                <c:pt idx="22">
                  <c:v>4468</c:v>
                </c:pt>
                <c:pt idx="23">
                  <c:v>4200</c:v>
                </c:pt>
                <c:pt idx="24">
                  <c:v>3600</c:v>
                </c:pt>
                <c:pt idx="25">
                  <c:v>4700</c:v>
                </c:pt>
                <c:pt idx="26">
                  <c:v>3800</c:v>
                </c:pt>
                <c:pt idx="27">
                  <c:v>4700</c:v>
                </c:pt>
                <c:pt idx="28">
                  <c:v>3900</c:v>
                </c:pt>
                <c:pt idx="29">
                  <c:v>4100</c:v>
                </c:pt>
                <c:pt idx="30">
                  <c:v>4220</c:v>
                </c:pt>
                <c:pt idx="31">
                  <c:v>3700</c:v>
                </c:pt>
                <c:pt idx="32">
                  <c:v>3700</c:v>
                </c:pt>
                <c:pt idx="33">
                  <c:v>3800</c:v>
                </c:pt>
                <c:pt idx="34">
                  <c:v>3700</c:v>
                </c:pt>
                <c:pt idx="35">
                  <c:v>4000</c:v>
                </c:pt>
                <c:pt idx="36">
                  <c:v>4300</c:v>
                </c:pt>
                <c:pt idx="37">
                  <c:v>2900</c:v>
                </c:pt>
                <c:pt idx="38">
                  <c:v>2600</c:v>
                </c:pt>
                <c:pt idx="39">
                  <c:v>3750</c:v>
                </c:pt>
                <c:pt idx="40">
                  <c:v>3600</c:v>
                </c:pt>
                <c:pt idx="41">
                  <c:v>4189</c:v>
                </c:pt>
                <c:pt idx="42">
                  <c:v>3700</c:v>
                </c:pt>
                <c:pt idx="43">
                  <c:v>2400</c:v>
                </c:pt>
                <c:pt idx="44">
                  <c:v>2400</c:v>
                </c:pt>
                <c:pt idx="45">
                  <c:v>1800</c:v>
                </c:pt>
              </c:numCache>
            </c:numRef>
          </c:val>
          <c:smooth val="0"/>
        </c:ser>
        <c:ser>
          <c:idx val="1"/>
          <c:order val="1"/>
          <c:tx>
            <c:v>ночная высота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Pt>
            <c:idx val="6"/>
            <c:spPr>
              <a:ln w="3175">
                <a:noFill/>
              </a:ln>
            </c:spPr>
            <c:marker>
              <c:size val="12"/>
              <c:spPr>
                <a:solidFill>
                  <a:srgbClr val="FF00FF"/>
                </a:solidFill>
                <a:ln>
                  <a:solidFill>
                    <a:srgbClr val="FF00FF"/>
                  </a:solidFill>
                </a:ln>
              </c:spPr>
            </c:marker>
          </c:dPt>
          <c:cat>
            <c:strRef>
              <c:f>ПЛАН!$B$9:$B$54</c:f>
              <c:strCache>
                <c:ptCount val="44"/>
                <c:pt idx="0">
                  <c:v>40005</c:v>
                </c:pt>
                <c:pt idx="2">
                  <c:v>40006</c:v>
                </c:pt>
                <c:pt idx="5">
                  <c:v>40007</c:v>
                </c:pt>
                <c:pt idx="8">
                  <c:v>40008</c:v>
                </c:pt>
                <c:pt idx="12">
                  <c:v>40009</c:v>
                </c:pt>
                <c:pt idx="14">
                  <c:v>40010</c:v>
                </c:pt>
                <c:pt idx="17">
                  <c:v>40011</c:v>
                </c:pt>
                <c:pt idx="20">
                  <c:v>40012</c:v>
                </c:pt>
                <c:pt idx="22">
                  <c:v>40013</c:v>
                </c:pt>
                <c:pt idx="25">
                  <c:v>40014</c:v>
                </c:pt>
                <c:pt idx="26">
                  <c:v>40015</c:v>
                </c:pt>
                <c:pt idx="29">
                  <c:v>40016</c:v>
                </c:pt>
                <c:pt idx="32">
                  <c:v>40017</c:v>
                </c:pt>
                <c:pt idx="35">
                  <c:v>40018</c:v>
                </c:pt>
                <c:pt idx="36">
                  <c:v>40019</c:v>
                </c:pt>
                <c:pt idx="38">
                  <c:v>40020</c:v>
                </c:pt>
                <c:pt idx="39">
                  <c:v>40021</c:v>
                </c:pt>
                <c:pt idx="41">
                  <c:v>40022</c:v>
                </c:pt>
              </c:strCache>
            </c:strRef>
          </c:cat>
          <c:val>
            <c:numRef>
              <c:f>ПЛАН!$I$9:$I$56</c:f>
              <c:numCache>
                <c:ptCount val="46"/>
                <c:pt idx="1">
                  <c:v>2600</c:v>
                </c:pt>
                <c:pt idx="4">
                  <c:v>3100</c:v>
                </c:pt>
                <c:pt idx="7">
                  <c:v>2500</c:v>
                </c:pt>
                <c:pt idx="11">
                  <c:v>2500</c:v>
                </c:pt>
                <c:pt idx="13">
                  <c:v>3570</c:v>
                </c:pt>
                <c:pt idx="16">
                  <c:v>2900</c:v>
                </c:pt>
                <c:pt idx="19">
                  <c:v>3500</c:v>
                </c:pt>
                <c:pt idx="21">
                  <c:v>4400</c:v>
                </c:pt>
                <c:pt idx="24">
                  <c:v>3600</c:v>
                </c:pt>
                <c:pt idx="25">
                  <c:v>4700</c:v>
                </c:pt>
                <c:pt idx="28">
                  <c:v>3900</c:v>
                </c:pt>
                <c:pt idx="31">
                  <c:v>3700</c:v>
                </c:pt>
                <c:pt idx="34">
                  <c:v>3700</c:v>
                </c:pt>
                <c:pt idx="35">
                  <c:v>4000</c:v>
                </c:pt>
                <c:pt idx="37">
                  <c:v>2900</c:v>
                </c:pt>
                <c:pt idx="38">
                  <c:v>2600</c:v>
                </c:pt>
                <c:pt idx="40">
                  <c:v>3600</c:v>
                </c:pt>
                <c:pt idx="43">
                  <c:v>2400</c:v>
                </c:pt>
                <c:pt idx="44">
                  <c:v>2400</c:v>
                </c:pt>
              </c:numCache>
            </c:numRef>
          </c:val>
          <c:smooth val="0"/>
        </c:ser>
        <c:marker val="1"/>
        <c:axId val="48593019"/>
        <c:axId val="34683988"/>
      </c:lineChart>
      <c:catAx>
        <c:axId val="48593019"/>
        <c:scaling>
          <c:orientation val="minMax"/>
          <c:max val="37127"/>
          <c:min val="37108"/>
        </c:scaling>
        <c:axPos val="b"/>
        <c:majorGridlines/>
        <c:delete val="0"/>
        <c:numFmt formatCode="d-m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100" b="0" i="0" u="none" baseline="0"/>
            </a:pPr>
          </a:p>
        </c:txPr>
        <c:crossAx val="34683988"/>
        <c:crosses val="autoZero"/>
        <c:auto val="0"/>
        <c:lblOffset val="100"/>
        <c:noMultiLvlLbl val="0"/>
      </c:catAx>
      <c:valAx>
        <c:axId val="346839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высота, м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48593019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t"/>
      <c:legendEntry>
        <c:idx val="0"/>
        <c:txPr>
          <a:bodyPr vert="horz" rot="0"/>
          <a:lstStyle/>
          <a:p>
            <a:pPr>
              <a:defRPr lang="en-US" cap="none" sz="1200" b="0" i="0" u="none" baseline="0"/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200" b="0" i="0" u="none" baseline="0"/>
            </a:pPr>
          </a:p>
        </c:txPr>
      </c:legendEntry>
      <c:layout>
        <c:manualLayout>
          <c:xMode val="edge"/>
          <c:yMode val="edge"/>
          <c:x val="0.34475"/>
          <c:y val="0.08425"/>
        </c:manualLayout>
      </c:layout>
      <c:overlay val="0"/>
      <c:txPr>
        <a:bodyPr vert="horz" rot="0"/>
        <a:lstStyle/>
        <a:p>
          <a:pPr>
            <a:defRPr lang="en-US" cap="none" sz="1100" b="1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1" i="0" u="none" baseline="0">
          <a:latin typeface="Arial Cyr"/>
          <a:ea typeface="Arial Cyr"/>
          <a:cs typeface="Arial Cy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Диаграмма1"/>
  <sheetViews>
    <sheetView workbookViewId="0" zoomScale="98"/>
  </sheetViews>
  <pageMargins left="0.7874015748031497" right="0.7874015748031497" top="0.7874015748031497" bottom="0.7874015748031497" header="0.5118110236220472" footer="0.5118110236220472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6105525"/>
    <xdr:graphicFrame>
      <xdr:nvGraphicFramePr>
        <xdr:cNvPr id="1" name="Shape 1025"/>
        <xdr:cNvGraphicFramePr/>
      </xdr:nvGraphicFramePr>
      <xdr:xfrm>
        <a:off x="0" y="0"/>
        <a:ext cx="9239250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V75"/>
  <sheetViews>
    <sheetView tabSelected="1" zoomScaleSheetLayoutView="100" workbookViewId="0" topLeftCell="A1">
      <pane xSplit="3" ySplit="3" topLeftCell="D19" activePane="bottomRight" state="frozen"/>
      <selection pane="topLeft" activeCell="A1" sqref="A1"/>
      <selection pane="topRight" activeCell="D1" sqref="D1"/>
      <selection pane="bottomLeft" activeCell="A4" sqref="A4"/>
      <selection pane="bottomRight" activeCell="B37" sqref="B37"/>
    </sheetView>
  </sheetViews>
  <sheetFormatPr defaultColWidth="9.00390625" defaultRowHeight="12.75"/>
  <cols>
    <col min="1" max="1" width="3.125" style="0" customWidth="1"/>
    <col min="2" max="2" width="5.375" style="0" customWidth="1"/>
    <col min="3" max="3" width="13.00390625" style="0" hidden="1" customWidth="1"/>
    <col min="4" max="4" width="46.00390625" style="127" customWidth="1"/>
    <col min="5" max="5" width="4.50390625" style="0" customWidth="1"/>
    <col min="6" max="6" width="2.875" style="0" bestFit="1" customWidth="1"/>
    <col min="7" max="7" width="5.125" style="0" customWidth="1"/>
    <col min="8" max="8" width="5.875" style="0" customWidth="1"/>
    <col min="9" max="9" width="5.50390625" style="0" customWidth="1"/>
    <col min="10" max="10" width="6.375" style="0" customWidth="1"/>
    <col min="11" max="11" width="2.875" style="0" customWidth="1"/>
    <col min="12" max="12" width="4.875" style="0" customWidth="1"/>
    <col min="13" max="13" width="5.125" style="0" customWidth="1"/>
    <col min="14" max="14" width="4.75390625" style="0" customWidth="1"/>
    <col min="15" max="15" width="32.375" style="0" customWidth="1"/>
    <col min="16" max="16384" width="9.125" style="7" customWidth="1"/>
  </cols>
  <sheetData>
    <row r="1" spans="1:15" ht="14.25">
      <c r="A1" s="103">
        <f>ROW(A59)</f>
        <v>59</v>
      </c>
      <c r="B1" s="5"/>
      <c r="C1" s="5"/>
      <c r="D1" s="124" t="s">
        <v>104</v>
      </c>
      <c r="E1" s="5"/>
      <c r="F1" s="5"/>
      <c r="G1" s="5"/>
      <c r="H1" s="5"/>
      <c r="I1" s="5"/>
      <c r="J1" s="106"/>
      <c r="K1" s="108" t="s">
        <v>9</v>
      </c>
      <c r="L1" s="109">
        <v>30</v>
      </c>
      <c r="M1" s="110" t="s">
        <v>17</v>
      </c>
      <c r="N1" s="111"/>
      <c r="O1" s="6"/>
    </row>
    <row r="2" spans="1:15" ht="15.75" customHeight="1" thickBot="1">
      <c r="A2" s="9"/>
      <c r="B2" s="10"/>
      <c r="C2" s="10"/>
      <c r="D2" s="125" t="s">
        <v>27</v>
      </c>
      <c r="E2" s="7"/>
      <c r="F2" s="7"/>
      <c r="G2" s="7"/>
      <c r="H2" s="7"/>
      <c r="I2" s="7"/>
      <c r="J2" s="107"/>
      <c r="K2" s="27" t="s">
        <v>10</v>
      </c>
      <c r="L2" s="89">
        <v>10</v>
      </c>
      <c r="M2" s="90" t="s">
        <v>17</v>
      </c>
      <c r="N2" s="104"/>
      <c r="O2" s="8"/>
    </row>
    <row r="3" spans="1:15" ht="12.75">
      <c r="A3" s="22" t="s">
        <v>0</v>
      </c>
      <c r="B3" s="23" t="s">
        <v>1</v>
      </c>
      <c r="C3" s="23" t="s">
        <v>20</v>
      </c>
      <c r="D3" s="126" t="s">
        <v>2</v>
      </c>
      <c r="E3" s="24" t="s">
        <v>14</v>
      </c>
      <c r="F3" s="25" t="s">
        <v>12</v>
      </c>
      <c r="G3" s="23" t="s">
        <v>6</v>
      </c>
      <c r="H3" s="23" t="s">
        <v>13</v>
      </c>
      <c r="I3" s="23" t="s">
        <v>7</v>
      </c>
      <c r="J3" s="23" t="s">
        <v>8</v>
      </c>
      <c r="K3" s="23" t="s">
        <v>3</v>
      </c>
      <c r="L3" s="91" t="s">
        <v>11</v>
      </c>
      <c r="M3" s="92" t="s">
        <v>15</v>
      </c>
      <c r="N3" s="92" t="s">
        <v>22</v>
      </c>
      <c r="O3" s="26" t="s">
        <v>4</v>
      </c>
    </row>
    <row r="4" spans="1:15" ht="12.75">
      <c r="A4" s="40"/>
      <c r="B4" s="41">
        <v>40001</v>
      </c>
      <c r="C4" s="52"/>
      <c r="D4" s="40" t="s">
        <v>64</v>
      </c>
      <c r="E4" s="40"/>
      <c r="F4" s="40"/>
      <c r="G4" s="40"/>
      <c r="H4" s="40"/>
      <c r="I4" s="12"/>
      <c r="J4" s="12"/>
      <c r="K4" s="13"/>
      <c r="L4" s="13"/>
      <c r="M4" s="13"/>
      <c r="N4" s="86"/>
      <c r="O4" s="38"/>
    </row>
    <row r="5" spans="1:15" ht="12.75">
      <c r="A5" s="40"/>
      <c r="B5" s="41">
        <v>40004</v>
      </c>
      <c r="C5" s="52"/>
      <c r="D5" s="40" t="s">
        <v>65</v>
      </c>
      <c r="E5" s="42"/>
      <c r="F5" s="42"/>
      <c r="G5" s="42"/>
      <c r="H5" s="42"/>
      <c r="I5" s="12"/>
      <c r="J5" s="12">
        <f>H5-H4</f>
        <v>0</v>
      </c>
      <c r="K5" s="13">
        <f>G5/(3+E5)+IF(J5&lt;0,(-(J5/1000)/(4-E5)),J5/(200+(100*E5)))</f>
        <v>0</v>
      </c>
      <c r="L5" s="13">
        <f>K5+(K5/(1/60*L$1)*(1/60*L$2))</f>
        <v>0</v>
      </c>
      <c r="M5" s="13">
        <f>IF(ISBLANK(A5),M4+L5,L5)</f>
        <v>0</v>
      </c>
      <c r="N5" s="86"/>
      <c r="O5" s="14"/>
    </row>
    <row r="6" spans="1:15" ht="12.75">
      <c r="A6" s="40"/>
      <c r="B6" s="41">
        <v>40004</v>
      </c>
      <c r="C6" s="52"/>
      <c r="D6" s="40" t="s">
        <v>68</v>
      </c>
      <c r="E6" s="42"/>
      <c r="F6" s="42"/>
      <c r="G6" s="42"/>
      <c r="H6" s="42"/>
      <c r="I6" s="12"/>
      <c r="J6" s="12">
        <f aca="true" t="shared" si="0" ref="J6:J57">H6-H5</f>
        <v>0</v>
      </c>
      <c r="K6" s="13">
        <f aca="true" t="shared" si="1" ref="K6:K57">G6/(3+E6)+IF(J6&lt;0,(-(J6/1000)/(4-E6)),J6/(200+(100*E6)))</f>
        <v>0</v>
      </c>
      <c r="L6" s="13">
        <f aca="true" t="shared" si="2" ref="L6:L57">K6+(K6/(1/60*L$1)*(1/60*L$2))</f>
        <v>0</v>
      </c>
      <c r="M6" s="13">
        <f aca="true" t="shared" si="3" ref="M6:M57">IF(ISBLANK(A6),M5+L6,L6)</f>
        <v>0</v>
      </c>
      <c r="N6" s="86"/>
      <c r="O6" s="14"/>
    </row>
    <row r="7" spans="1:15" ht="12.75">
      <c r="A7" s="40">
        <v>0</v>
      </c>
      <c r="B7" s="46">
        <v>40005</v>
      </c>
      <c r="C7" s="52" t="s">
        <v>21</v>
      </c>
      <c r="D7" s="40" t="s">
        <v>66</v>
      </c>
      <c r="E7" s="42"/>
      <c r="F7" s="42"/>
      <c r="G7" s="42"/>
      <c r="H7" s="42"/>
      <c r="I7" s="12"/>
      <c r="J7" s="12">
        <f t="shared" si="0"/>
        <v>0</v>
      </c>
      <c r="K7" s="13">
        <f t="shared" si="1"/>
        <v>0</v>
      </c>
      <c r="L7" s="13">
        <f t="shared" si="2"/>
        <v>0</v>
      </c>
      <c r="M7" s="13">
        <f t="shared" si="3"/>
        <v>0</v>
      </c>
      <c r="N7" s="86"/>
      <c r="O7" s="14"/>
    </row>
    <row r="8" spans="1:15" ht="12.75">
      <c r="A8" s="42">
        <v>0</v>
      </c>
      <c r="B8" s="46">
        <v>40005</v>
      </c>
      <c r="C8" s="53" t="s">
        <v>21</v>
      </c>
      <c r="D8" s="40" t="s">
        <v>67</v>
      </c>
      <c r="E8" s="42"/>
      <c r="F8" s="42"/>
      <c r="G8" s="42"/>
      <c r="H8" s="42"/>
      <c r="I8" s="12"/>
      <c r="J8" s="12">
        <f t="shared" si="0"/>
        <v>0</v>
      </c>
      <c r="K8" s="13">
        <f t="shared" si="1"/>
        <v>0</v>
      </c>
      <c r="L8" s="13">
        <f t="shared" si="2"/>
        <v>0</v>
      </c>
      <c r="M8" s="13">
        <f t="shared" si="3"/>
        <v>0</v>
      </c>
      <c r="N8" s="86"/>
      <c r="O8" s="14"/>
    </row>
    <row r="9" spans="1:15" ht="12.75">
      <c r="A9" s="94">
        <v>0</v>
      </c>
      <c r="B9" s="44">
        <v>40005</v>
      </c>
      <c r="C9" s="74"/>
      <c r="D9" s="75" t="s">
        <v>70</v>
      </c>
      <c r="E9" s="76">
        <v>0</v>
      </c>
      <c r="F9" s="77">
        <v>1</v>
      </c>
      <c r="G9" s="75">
        <v>0</v>
      </c>
      <c r="H9" s="75">
        <v>1500</v>
      </c>
      <c r="I9" s="84"/>
      <c r="J9" s="79">
        <f t="shared" si="0"/>
        <v>1500</v>
      </c>
      <c r="K9" s="80">
        <f t="shared" si="1"/>
        <v>7.5</v>
      </c>
      <c r="L9" s="80">
        <f t="shared" si="2"/>
        <v>10</v>
      </c>
      <c r="M9" s="81">
        <f t="shared" si="3"/>
        <v>10</v>
      </c>
      <c r="N9" s="62">
        <f aca="true" t="shared" si="4" ref="N9:N56">IF(ISBLANK(A9),N8+G9,G9)</f>
        <v>0</v>
      </c>
      <c r="O9" s="82"/>
    </row>
    <row r="10" spans="1:15" ht="105">
      <c r="A10" s="97"/>
      <c r="B10" s="44"/>
      <c r="C10" s="54"/>
      <c r="D10" s="120" t="s">
        <v>91</v>
      </c>
      <c r="E10" s="76">
        <v>0</v>
      </c>
      <c r="F10" s="48">
        <v>1</v>
      </c>
      <c r="G10" s="47">
        <v>3</v>
      </c>
      <c r="H10" s="47">
        <v>2600</v>
      </c>
      <c r="I10" s="113">
        <f>IF(ISBLANK(A11),,H10)</f>
        <v>2600</v>
      </c>
      <c r="J10" s="1">
        <f t="shared" si="0"/>
        <v>1100</v>
      </c>
      <c r="K10" s="2">
        <f t="shared" si="1"/>
        <v>6.5</v>
      </c>
      <c r="L10" s="2">
        <f t="shared" si="2"/>
        <v>8.666666666666666</v>
      </c>
      <c r="M10" s="118">
        <f t="shared" si="3"/>
        <v>18.666666666666664</v>
      </c>
      <c r="N10" s="62">
        <f t="shared" si="4"/>
        <v>3</v>
      </c>
      <c r="O10" s="133" t="s">
        <v>75</v>
      </c>
    </row>
    <row r="11" spans="1:15" ht="26.25">
      <c r="A11" s="94">
        <v>1</v>
      </c>
      <c r="B11" s="44">
        <v>40006</v>
      </c>
      <c r="C11" s="74"/>
      <c r="D11" s="120" t="s">
        <v>72</v>
      </c>
      <c r="E11" s="76">
        <v>0</v>
      </c>
      <c r="F11" s="77">
        <v>1</v>
      </c>
      <c r="G11" s="75">
        <v>6</v>
      </c>
      <c r="H11" s="75">
        <v>2700</v>
      </c>
      <c r="I11" s="84"/>
      <c r="J11" s="79">
        <f t="shared" si="0"/>
        <v>100</v>
      </c>
      <c r="K11" s="80">
        <f t="shared" si="1"/>
        <v>2.5</v>
      </c>
      <c r="L11" s="80">
        <f t="shared" si="2"/>
        <v>3.333333333333333</v>
      </c>
      <c r="M11" s="81">
        <f t="shared" si="3"/>
        <v>3.333333333333333</v>
      </c>
      <c r="N11" s="62">
        <f>IF(ISBLANK(A11),#REF!+G11,G11)</f>
        <v>6</v>
      </c>
      <c r="O11" s="82"/>
    </row>
    <row r="12" spans="1:15" ht="12.75">
      <c r="A12" s="97"/>
      <c r="B12" s="44"/>
      <c r="C12" s="54"/>
      <c r="D12" s="120"/>
      <c r="E12" s="43">
        <v>0</v>
      </c>
      <c r="F12" s="48">
        <v>1</v>
      </c>
      <c r="G12" s="47">
        <v>0</v>
      </c>
      <c r="H12" s="47">
        <v>3100</v>
      </c>
      <c r="I12" s="113"/>
      <c r="J12" s="1">
        <f t="shared" si="0"/>
        <v>400</v>
      </c>
      <c r="K12" s="2">
        <f t="shared" si="1"/>
        <v>2</v>
      </c>
      <c r="L12" s="2">
        <f t="shared" si="2"/>
        <v>2.6666666666666665</v>
      </c>
      <c r="M12" s="15">
        <f t="shared" si="3"/>
        <v>6</v>
      </c>
      <c r="N12" s="62">
        <f t="shared" si="4"/>
        <v>6</v>
      </c>
      <c r="O12" s="3"/>
    </row>
    <row r="13" spans="1:15" ht="26.25">
      <c r="A13" s="96"/>
      <c r="B13" s="50"/>
      <c r="C13" s="54"/>
      <c r="D13" s="120" t="s">
        <v>71</v>
      </c>
      <c r="E13" s="43">
        <v>0</v>
      </c>
      <c r="F13" s="48">
        <v>1</v>
      </c>
      <c r="G13" s="47">
        <v>1</v>
      </c>
      <c r="H13" s="47">
        <v>3100</v>
      </c>
      <c r="I13" s="113">
        <f>IF(ISBLANK(A14),,H13)</f>
        <v>3100</v>
      </c>
      <c r="J13" s="1">
        <f t="shared" si="0"/>
        <v>0</v>
      </c>
      <c r="K13" s="2">
        <f t="shared" si="1"/>
        <v>0.3333333333333333</v>
      </c>
      <c r="L13" s="2">
        <f t="shared" si="2"/>
        <v>0.4444444444444444</v>
      </c>
      <c r="M13" s="118">
        <f t="shared" si="3"/>
        <v>6.444444444444445</v>
      </c>
      <c r="N13" s="62">
        <f t="shared" si="4"/>
        <v>7</v>
      </c>
      <c r="O13" s="129" t="s">
        <v>73</v>
      </c>
    </row>
    <row r="14" spans="1:15" ht="26.25">
      <c r="A14" s="94">
        <v>2</v>
      </c>
      <c r="B14" s="85">
        <v>40007</v>
      </c>
      <c r="C14" s="74"/>
      <c r="D14" s="112" t="s">
        <v>74</v>
      </c>
      <c r="E14" s="76">
        <v>0</v>
      </c>
      <c r="F14" s="77">
        <v>1</v>
      </c>
      <c r="G14" s="75">
        <v>4</v>
      </c>
      <c r="H14" s="75">
        <v>3800</v>
      </c>
      <c r="I14" s="84"/>
      <c r="J14" s="79">
        <f t="shared" si="0"/>
        <v>700</v>
      </c>
      <c r="K14" s="80">
        <f t="shared" si="1"/>
        <v>4.833333333333333</v>
      </c>
      <c r="L14" s="80">
        <f t="shared" si="2"/>
        <v>6.444444444444444</v>
      </c>
      <c r="M14" s="118">
        <f t="shared" si="3"/>
        <v>6.444444444444444</v>
      </c>
      <c r="N14" s="62">
        <f t="shared" si="4"/>
        <v>4</v>
      </c>
      <c r="O14" s="63"/>
    </row>
    <row r="15" spans="1:15" ht="12.75">
      <c r="A15" s="97"/>
      <c r="B15" s="128"/>
      <c r="C15" s="54"/>
      <c r="D15" s="120" t="s">
        <v>76</v>
      </c>
      <c r="E15" s="76">
        <v>0</v>
      </c>
      <c r="F15" s="48">
        <v>1</v>
      </c>
      <c r="G15" s="47">
        <v>1</v>
      </c>
      <c r="H15" s="47">
        <v>3500</v>
      </c>
      <c r="I15" s="113"/>
      <c r="J15" s="1">
        <f t="shared" si="0"/>
        <v>-300</v>
      </c>
      <c r="K15" s="2">
        <f t="shared" si="1"/>
        <v>0.4083333333333333</v>
      </c>
      <c r="L15" s="2">
        <f t="shared" si="2"/>
        <v>0.5444444444444444</v>
      </c>
      <c r="M15" s="118">
        <f t="shared" si="3"/>
        <v>6.988888888888888</v>
      </c>
      <c r="N15" s="62">
        <f t="shared" si="4"/>
        <v>5</v>
      </c>
      <c r="O15" s="63"/>
    </row>
    <row r="16" spans="1:15" ht="12.75">
      <c r="A16" s="95"/>
      <c r="B16" s="57"/>
      <c r="C16" s="58"/>
      <c r="D16" s="122" t="s">
        <v>77</v>
      </c>
      <c r="E16" s="64">
        <v>0</v>
      </c>
      <c r="F16" s="49">
        <v>1</v>
      </c>
      <c r="G16" s="59">
        <v>7</v>
      </c>
      <c r="H16" s="59">
        <v>2500</v>
      </c>
      <c r="I16" s="83">
        <f>IF(ISBLANK(A17),,H16)</f>
        <v>2500</v>
      </c>
      <c r="J16" s="60">
        <f t="shared" si="0"/>
        <v>-1000</v>
      </c>
      <c r="K16" s="61">
        <f t="shared" si="1"/>
        <v>2.5833333333333335</v>
      </c>
      <c r="L16" s="61">
        <f t="shared" si="2"/>
        <v>3.4444444444444446</v>
      </c>
      <c r="M16" s="117">
        <f t="shared" si="3"/>
        <v>10.433333333333334</v>
      </c>
      <c r="N16" s="62">
        <f t="shared" si="4"/>
        <v>12</v>
      </c>
      <c r="O16" s="63"/>
    </row>
    <row r="17" spans="1:14" ht="12.75">
      <c r="A17" s="94">
        <v>3</v>
      </c>
      <c r="B17" s="44">
        <v>40008</v>
      </c>
      <c r="C17" s="54"/>
      <c r="D17" s="112" t="s">
        <v>92</v>
      </c>
      <c r="E17" s="76">
        <v>0</v>
      </c>
      <c r="F17" s="77">
        <v>1</v>
      </c>
      <c r="G17" s="75">
        <v>3</v>
      </c>
      <c r="H17" s="75">
        <v>2600</v>
      </c>
      <c r="I17" s="113"/>
      <c r="J17" s="1">
        <f t="shared" si="0"/>
        <v>100</v>
      </c>
      <c r="K17" s="2">
        <f t="shared" si="1"/>
        <v>1.5</v>
      </c>
      <c r="L17" s="2">
        <f t="shared" si="2"/>
        <v>2</v>
      </c>
      <c r="M17" s="15">
        <f t="shared" si="3"/>
        <v>2</v>
      </c>
      <c r="N17" s="62">
        <f t="shared" si="4"/>
        <v>3</v>
      </c>
    </row>
    <row r="18" spans="1:15" ht="52.5">
      <c r="A18" s="97"/>
      <c r="B18" s="44"/>
      <c r="C18" s="54"/>
      <c r="D18" s="120" t="s">
        <v>78</v>
      </c>
      <c r="E18" s="76">
        <v>0</v>
      </c>
      <c r="F18" s="48">
        <v>1</v>
      </c>
      <c r="G18" s="47">
        <v>10</v>
      </c>
      <c r="H18" s="47">
        <v>3250</v>
      </c>
      <c r="I18" s="113"/>
      <c r="J18" s="1">
        <f t="shared" si="0"/>
        <v>650</v>
      </c>
      <c r="K18" s="2">
        <f t="shared" si="1"/>
        <v>6.583333333333334</v>
      </c>
      <c r="L18" s="2">
        <f t="shared" si="2"/>
        <v>8.777777777777779</v>
      </c>
      <c r="M18" s="15">
        <f t="shared" si="3"/>
        <v>10.777777777777779</v>
      </c>
      <c r="N18" s="62">
        <f t="shared" si="4"/>
        <v>13</v>
      </c>
      <c r="O18" s="133" t="s">
        <v>93</v>
      </c>
    </row>
    <row r="19" spans="1:15" ht="12.75">
      <c r="A19" s="97"/>
      <c r="B19" s="44"/>
      <c r="C19" s="54"/>
      <c r="D19" s="120"/>
      <c r="E19" s="76">
        <v>0</v>
      </c>
      <c r="F19" s="48">
        <v>1</v>
      </c>
      <c r="G19" s="47">
        <v>0</v>
      </c>
      <c r="H19" s="47">
        <v>2900</v>
      </c>
      <c r="I19" s="113"/>
      <c r="J19" s="1">
        <f t="shared" si="0"/>
        <v>-350</v>
      </c>
      <c r="K19" s="2">
        <f t="shared" si="1"/>
        <v>0.0875</v>
      </c>
      <c r="L19" s="2">
        <f t="shared" si="2"/>
        <v>0.11666666666666665</v>
      </c>
      <c r="M19" s="15">
        <f t="shared" si="3"/>
        <v>10.894444444444446</v>
      </c>
      <c r="N19" s="62">
        <f>IF(ISBLANK(A19),N18+G19,G19)</f>
        <v>13</v>
      </c>
      <c r="O19" s="3"/>
    </row>
    <row r="20" spans="1:15" ht="12.75">
      <c r="A20" s="95"/>
      <c r="B20" s="57"/>
      <c r="C20" s="58"/>
      <c r="D20" s="122" t="s">
        <v>77</v>
      </c>
      <c r="E20" s="64">
        <v>0</v>
      </c>
      <c r="F20" s="49">
        <v>0</v>
      </c>
      <c r="G20" s="59">
        <v>10</v>
      </c>
      <c r="H20" s="59">
        <v>2500</v>
      </c>
      <c r="I20" s="83">
        <f>IF(ISBLANK(A21),,H20)</f>
        <v>2500</v>
      </c>
      <c r="J20" s="60">
        <f t="shared" si="0"/>
        <v>-400</v>
      </c>
      <c r="K20" s="61">
        <f t="shared" si="1"/>
        <v>3.4333333333333336</v>
      </c>
      <c r="L20" s="61">
        <f t="shared" si="2"/>
        <v>4.5777777777777775</v>
      </c>
      <c r="M20" s="117">
        <f t="shared" si="3"/>
        <v>15.472222222222223</v>
      </c>
      <c r="N20" s="62">
        <f>IF(ISBLANK(A20),N19+G20,G20)</f>
        <v>23</v>
      </c>
      <c r="O20" s="63"/>
    </row>
    <row r="21" spans="1:15" ht="26.25">
      <c r="A21" s="94">
        <v>4</v>
      </c>
      <c r="B21" s="44">
        <v>40009</v>
      </c>
      <c r="C21" s="54"/>
      <c r="D21" s="112" t="s">
        <v>82</v>
      </c>
      <c r="E21" s="76">
        <v>0</v>
      </c>
      <c r="F21" s="48">
        <v>1</v>
      </c>
      <c r="G21" s="47">
        <v>4.5</v>
      </c>
      <c r="H21" s="47">
        <v>3400</v>
      </c>
      <c r="I21" s="113"/>
      <c r="J21" s="1">
        <f t="shared" si="0"/>
        <v>900</v>
      </c>
      <c r="K21" s="2">
        <f t="shared" si="1"/>
        <v>6</v>
      </c>
      <c r="L21" s="2">
        <f t="shared" si="2"/>
        <v>8</v>
      </c>
      <c r="M21" s="15">
        <f t="shared" si="3"/>
        <v>8</v>
      </c>
      <c r="N21" s="62">
        <f t="shared" si="4"/>
        <v>4.5</v>
      </c>
      <c r="O21" s="148" t="s">
        <v>84</v>
      </c>
    </row>
    <row r="22" spans="1:15" ht="39">
      <c r="A22" s="97"/>
      <c r="B22" s="44"/>
      <c r="C22" s="54"/>
      <c r="D22" s="120" t="s">
        <v>79</v>
      </c>
      <c r="E22" s="76">
        <v>0</v>
      </c>
      <c r="F22" s="48">
        <v>1</v>
      </c>
      <c r="G22" s="47">
        <v>1</v>
      </c>
      <c r="H22" s="47">
        <v>3600</v>
      </c>
      <c r="I22" s="113"/>
      <c r="J22" s="1">
        <f t="shared" si="0"/>
        <v>200</v>
      </c>
      <c r="K22" s="2">
        <f t="shared" si="1"/>
        <v>1.3333333333333333</v>
      </c>
      <c r="L22" s="2">
        <f t="shared" si="2"/>
        <v>1.7777777777777777</v>
      </c>
      <c r="M22" s="15">
        <f t="shared" si="3"/>
        <v>9.777777777777779</v>
      </c>
      <c r="N22" s="62"/>
      <c r="O22" s="148" t="s">
        <v>81</v>
      </c>
    </row>
    <row r="23" spans="1:15" ht="12.75">
      <c r="A23" s="97"/>
      <c r="B23" s="44"/>
      <c r="C23" s="54"/>
      <c r="D23" s="120" t="s">
        <v>80</v>
      </c>
      <c r="E23" s="64">
        <v>0</v>
      </c>
      <c r="F23" s="49">
        <v>1</v>
      </c>
      <c r="G23" s="59">
        <v>1</v>
      </c>
      <c r="H23" s="59">
        <v>3400</v>
      </c>
      <c r="I23" s="83">
        <f>IF(ISBLANK(A24),,H23)</f>
        <v>3400</v>
      </c>
      <c r="J23" s="60">
        <f t="shared" si="0"/>
        <v>-200</v>
      </c>
      <c r="K23" s="61">
        <f t="shared" si="1"/>
        <v>0.3833333333333333</v>
      </c>
      <c r="L23" s="61">
        <f t="shared" si="2"/>
        <v>0.5111111111111111</v>
      </c>
      <c r="M23" s="117">
        <f t="shared" si="3"/>
        <v>10.28888888888889</v>
      </c>
      <c r="N23" s="62">
        <f>IF(ISBLANK(A23),N21+G23,G23)</f>
        <v>5.5</v>
      </c>
      <c r="O23" s="148"/>
    </row>
    <row r="24" spans="1:15" ht="12.75">
      <c r="A24" s="94">
        <v>5</v>
      </c>
      <c r="B24" s="44">
        <v>40010</v>
      </c>
      <c r="C24" s="54"/>
      <c r="D24" s="112" t="s">
        <v>83</v>
      </c>
      <c r="E24" s="76">
        <v>0</v>
      </c>
      <c r="F24" s="48">
        <v>1</v>
      </c>
      <c r="G24" s="47">
        <v>2</v>
      </c>
      <c r="H24" s="47">
        <v>4000</v>
      </c>
      <c r="I24" s="78"/>
      <c r="J24" s="79">
        <f t="shared" si="0"/>
        <v>600</v>
      </c>
      <c r="K24" s="80">
        <f t="shared" si="1"/>
        <v>3.6666666666666665</v>
      </c>
      <c r="L24" s="80">
        <f t="shared" si="2"/>
        <v>4.888888888888888</v>
      </c>
      <c r="M24" s="81">
        <f t="shared" si="3"/>
        <v>4.888888888888888</v>
      </c>
      <c r="N24" s="62">
        <f t="shared" si="4"/>
        <v>2</v>
      </c>
      <c r="O24" s="148"/>
    </row>
    <row r="25" spans="1:15" ht="39">
      <c r="A25" s="97"/>
      <c r="B25" s="44"/>
      <c r="C25" s="54"/>
      <c r="D25" s="120" t="s">
        <v>85</v>
      </c>
      <c r="E25" s="43">
        <v>0</v>
      </c>
      <c r="F25" s="48">
        <v>1</v>
      </c>
      <c r="G25" s="47">
        <v>0.5</v>
      </c>
      <c r="H25" s="47">
        <v>4300</v>
      </c>
      <c r="I25" s="50"/>
      <c r="J25" s="1">
        <f t="shared" si="0"/>
        <v>300</v>
      </c>
      <c r="K25" s="2">
        <f t="shared" si="1"/>
        <v>1.6666666666666667</v>
      </c>
      <c r="L25" s="2">
        <f t="shared" si="2"/>
        <v>2.2222222222222223</v>
      </c>
      <c r="M25" s="15">
        <f t="shared" si="3"/>
        <v>7.111111111111111</v>
      </c>
      <c r="N25" s="62">
        <f t="shared" si="4"/>
        <v>2.5</v>
      </c>
      <c r="O25" s="148" t="s">
        <v>86</v>
      </c>
    </row>
    <row r="26" spans="1:15" ht="12.75">
      <c r="A26" s="97"/>
      <c r="B26" s="44"/>
      <c r="C26" s="54"/>
      <c r="D26" s="120" t="s">
        <v>87</v>
      </c>
      <c r="E26" s="43">
        <v>0</v>
      </c>
      <c r="F26" s="49">
        <v>0</v>
      </c>
      <c r="G26" s="59">
        <v>0.5</v>
      </c>
      <c r="H26" s="59">
        <v>4000</v>
      </c>
      <c r="I26" s="50">
        <f>IF(ISBLANK(A27),,H26)</f>
        <v>4000</v>
      </c>
      <c r="J26" s="1">
        <f t="shared" si="0"/>
        <v>-300</v>
      </c>
      <c r="K26" s="2">
        <f t="shared" si="1"/>
        <v>0.24166666666666664</v>
      </c>
      <c r="L26" s="2">
        <f t="shared" si="2"/>
        <v>0.3222222222222222</v>
      </c>
      <c r="M26" s="15">
        <f t="shared" si="3"/>
        <v>7.433333333333333</v>
      </c>
      <c r="N26" s="62">
        <f t="shared" si="4"/>
        <v>3</v>
      </c>
      <c r="O26" s="148"/>
    </row>
    <row r="27" spans="1:15" ht="12.75">
      <c r="A27" s="94">
        <v>6</v>
      </c>
      <c r="B27" s="44">
        <v>40011</v>
      </c>
      <c r="C27" s="54"/>
      <c r="D27" s="112" t="s">
        <v>88</v>
      </c>
      <c r="E27" s="43">
        <v>0.5</v>
      </c>
      <c r="F27" s="77">
        <v>1</v>
      </c>
      <c r="G27" s="75">
        <v>1.5</v>
      </c>
      <c r="H27" s="75">
        <v>3500</v>
      </c>
      <c r="I27" s="79"/>
      <c r="J27" s="79">
        <f t="shared" si="0"/>
        <v>-500</v>
      </c>
      <c r="K27" s="80">
        <f t="shared" si="1"/>
        <v>0.5714285714285714</v>
      </c>
      <c r="L27" s="80">
        <f t="shared" si="2"/>
        <v>0.7619047619047619</v>
      </c>
      <c r="M27" s="81">
        <f t="shared" si="3"/>
        <v>0.7619047619047619</v>
      </c>
      <c r="N27" s="62">
        <f t="shared" si="4"/>
        <v>1.5</v>
      </c>
      <c r="O27" s="148"/>
    </row>
    <row r="28" spans="1:15" ht="12.75">
      <c r="A28" s="97"/>
      <c r="B28" s="44"/>
      <c r="C28" s="54"/>
      <c r="D28" s="120" t="s">
        <v>89</v>
      </c>
      <c r="E28" s="43">
        <v>0.5</v>
      </c>
      <c r="F28" s="48">
        <v>1</v>
      </c>
      <c r="G28" s="47">
        <v>1.5</v>
      </c>
      <c r="H28" s="47">
        <v>4005</v>
      </c>
      <c r="I28" s="1"/>
      <c r="J28" s="1">
        <f t="shared" si="0"/>
        <v>505</v>
      </c>
      <c r="K28" s="2">
        <f t="shared" si="1"/>
        <v>2.4485714285714284</v>
      </c>
      <c r="L28" s="2">
        <f t="shared" si="2"/>
        <v>3.2647619047619045</v>
      </c>
      <c r="M28" s="15">
        <f t="shared" si="3"/>
        <v>4.026666666666666</v>
      </c>
      <c r="N28" s="62">
        <f t="shared" si="4"/>
        <v>3</v>
      </c>
      <c r="O28" s="148"/>
    </row>
    <row r="29" spans="1:15" ht="12.75">
      <c r="A29" s="97"/>
      <c r="B29" s="44"/>
      <c r="C29" s="54"/>
      <c r="D29" s="120" t="s">
        <v>90</v>
      </c>
      <c r="E29" s="56">
        <v>0.5</v>
      </c>
      <c r="F29" s="49">
        <v>1</v>
      </c>
      <c r="G29" s="59">
        <v>7</v>
      </c>
      <c r="H29" s="59">
        <v>2600</v>
      </c>
      <c r="I29" s="60">
        <f>IF(ISBLANK(A30),,H29)</f>
        <v>2600</v>
      </c>
      <c r="J29" s="60">
        <f t="shared" si="0"/>
        <v>-1405</v>
      </c>
      <c r="K29" s="61">
        <f t="shared" si="1"/>
        <v>2.4014285714285712</v>
      </c>
      <c r="L29" s="61">
        <f t="shared" si="2"/>
        <v>3.2019047619047614</v>
      </c>
      <c r="M29" s="117">
        <f t="shared" si="3"/>
        <v>7.228571428571428</v>
      </c>
      <c r="N29" s="62">
        <f t="shared" si="4"/>
        <v>10</v>
      </c>
      <c r="O29" s="148"/>
    </row>
    <row r="30" spans="1:15" ht="12.75">
      <c r="A30" s="100">
        <v>7</v>
      </c>
      <c r="B30" s="105">
        <v>40012</v>
      </c>
      <c r="C30" s="74"/>
      <c r="D30" s="112" t="s">
        <v>94</v>
      </c>
      <c r="E30" s="76">
        <v>0.5</v>
      </c>
      <c r="F30" s="77">
        <v>1</v>
      </c>
      <c r="G30" s="75">
        <v>9</v>
      </c>
      <c r="H30" s="75">
        <v>3100</v>
      </c>
      <c r="I30" s="1"/>
      <c r="J30" s="1">
        <f t="shared" si="0"/>
        <v>500</v>
      </c>
      <c r="K30" s="2">
        <f t="shared" si="1"/>
        <v>4.571428571428571</v>
      </c>
      <c r="L30" s="2">
        <f t="shared" si="2"/>
        <v>6.095238095238095</v>
      </c>
      <c r="M30" s="15">
        <f t="shared" si="3"/>
        <v>6.095238095238095</v>
      </c>
      <c r="N30" s="62">
        <f t="shared" si="4"/>
        <v>9</v>
      </c>
      <c r="O30" s="151" t="s">
        <v>69</v>
      </c>
    </row>
    <row r="31" spans="1:15" ht="26.25">
      <c r="A31" s="95"/>
      <c r="B31" s="57"/>
      <c r="C31" s="58"/>
      <c r="D31" s="122" t="s">
        <v>95</v>
      </c>
      <c r="E31" s="56">
        <v>0.5</v>
      </c>
      <c r="F31" s="49">
        <v>1</v>
      </c>
      <c r="G31" s="59">
        <v>3</v>
      </c>
      <c r="H31" s="59">
        <v>3700</v>
      </c>
      <c r="I31" s="60">
        <f>IF(ISBLANK(A32),,H31)</f>
        <v>3700</v>
      </c>
      <c r="J31" s="60">
        <f t="shared" si="0"/>
        <v>600</v>
      </c>
      <c r="K31" s="61">
        <f t="shared" si="1"/>
        <v>3.257142857142857</v>
      </c>
      <c r="L31" s="61">
        <f t="shared" si="2"/>
        <v>4.3428571428571425</v>
      </c>
      <c r="M31" s="117">
        <f t="shared" si="3"/>
        <v>10.438095238095237</v>
      </c>
      <c r="N31" s="62">
        <f t="shared" si="4"/>
        <v>12</v>
      </c>
      <c r="O31" s="148"/>
    </row>
    <row r="32" spans="1:15" ht="12.75">
      <c r="A32" s="100">
        <v>8</v>
      </c>
      <c r="B32" s="73">
        <v>40013</v>
      </c>
      <c r="C32" s="58"/>
      <c r="D32" s="47" t="s">
        <v>30</v>
      </c>
      <c r="E32" s="43">
        <v>0.5</v>
      </c>
      <c r="F32" s="48">
        <v>1</v>
      </c>
      <c r="G32" s="47">
        <v>3.5</v>
      </c>
      <c r="H32" s="47">
        <v>4100</v>
      </c>
      <c r="I32" s="60"/>
      <c r="J32" s="60">
        <f t="shared" si="0"/>
        <v>400</v>
      </c>
      <c r="K32" s="61">
        <f t="shared" si="1"/>
        <v>2.6</v>
      </c>
      <c r="L32" s="61">
        <f t="shared" si="2"/>
        <v>3.466666666666667</v>
      </c>
      <c r="M32" s="117">
        <f t="shared" si="3"/>
        <v>3.466666666666667</v>
      </c>
      <c r="N32" s="62">
        <f t="shared" si="4"/>
        <v>3.5</v>
      </c>
      <c r="O32" s="148"/>
    </row>
    <row r="33" spans="1:15" ht="25.5" customHeight="1">
      <c r="A33" s="95"/>
      <c r="B33" s="57"/>
      <c r="C33" s="58"/>
      <c r="D33" s="47" t="s">
        <v>96</v>
      </c>
      <c r="E33" s="43">
        <v>0.5</v>
      </c>
      <c r="F33" s="48">
        <v>1</v>
      </c>
      <c r="G33" s="47">
        <v>2.5</v>
      </c>
      <c r="H33" s="47">
        <v>4220</v>
      </c>
      <c r="I33" s="60"/>
      <c r="J33" s="60">
        <f t="shared" si="0"/>
        <v>120</v>
      </c>
      <c r="K33" s="61">
        <f t="shared" si="1"/>
        <v>1.1942857142857144</v>
      </c>
      <c r="L33" s="61">
        <f t="shared" si="2"/>
        <v>1.5923809523809525</v>
      </c>
      <c r="M33" s="117">
        <f t="shared" si="3"/>
        <v>5.059047619047619</v>
      </c>
      <c r="N33" s="62">
        <f t="shared" si="4"/>
        <v>6</v>
      </c>
      <c r="O33" s="148" t="s">
        <v>97</v>
      </c>
    </row>
    <row r="34" spans="1:15" ht="26.25">
      <c r="A34" s="100"/>
      <c r="B34" s="105"/>
      <c r="C34" s="66"/>
      <c r="D34" s="122" t="s">
        <v>99</v>
      </c>
      <c r="E34" s="56">
        <v>1</v>
      </c>
      <c r="F34" s="49">
        <v>1</v>
      </c>
      <c r="G34" s="59">
        <v>3</v>
      </c>
      <c r="H34" s="59">
        <v>3600</v>
      </c>
      <c r="I34" s="70">
        <f>IF(ISBLANK(A35),,H34)</f>
        <v>3600</v>
      </c>
      <c r="J34" s="70">
        <f t="shared" si="0"/>
        <v>-620</v>
      </c>
      <c r="K34" s="71">
        <f t="shared" si="1"/>
        <v>0.9566666666666667</v>
      </c>
      <c r="L34" s="71">
        <f t="shared" si="2"/>
        <v>1.2755555555555556</v>
      </c>
      <c r="M34" s="119">
        <f t="shared" si="3"/>
        <v>6.334603174603174</v>
      </c>
      <c r="N34" s="62">
        <f t="shared" si="4"/>
        <v>9</v>
      </c>
      <c r="O34" s="148" t="s">
        <v>98</v>
      </c>
    </row>
    <row r="35" spans="1:15" ht="52.5">
      <c r="A35" s="94">
        <v>9</v>
      </c>
      <c r="B35" s="44">
        <v>40014</v>
      </c>
      <c r="C35" s="58"/>
      <c r="D35" s="150" t="s">
        <v>101</v>
      </c>
      <c r="E35" s="76">
        <v>1</v>
      </c>
      <c r="F35" s="48">
        <v>1</v>
      </c>
      <c r="G35" s="47">
        <v>3</v>
      </c>
      <c r="H35" s="47">
        <v>3200</v>
      </c>
      <c r="I35" s="78"/>
      <c r="J35" s="79">
        <f t="shared" si="0"/>
        <v>-400</v>
      </c>
      <c r="K35" s="80">
        <f t="shared" si="1"/>
        <v>0.8833333333333333</v>
      </c>
      <c r="L35" s="80">
        <f t="shared" si="2"/>
        <v>1.1777777777777776</v>
      </c>
      <c r="M35" s="81">
        <f t="shared" si="3"/>
        <v>1.1777777777777776</v>
      </c>
      <c r="N35" s="62">
        <f>IF(ISBLANK(A35),N34+G35,G35)</f>
        <v>3</v>
      </c>
      <c r="O35" s="148" t="s">
        <v>100</v>
      </c>
    </row>
    <row r="36" spans="1:15" ht="12.75">
      <c r="A36" s="97"/>
      <c r="B36" s="44"/>
      <c r="C36" s="54"/>
      <c r="D36" s="59"/>
      <c r="E36" s="43">
        <v>1</v>
      </c>
      <c r="F36" s="48">
        <v>1</v>
      </c>
      <c r="G36" s="47">
        <v>1</v>
      </c>
      <c r="H36" s="47">
        <v>3600</v>
      </c>
      <c r="I36" s="50">
        <f>IF(ISBLANK(A37),,H36)</f>
        <v>3600</v>
      </c>
      <c r="J36" s="1">
        <f t="shared" si="0"/>
        <v>400</v>
      </c>
      <c r="K36" s="2">
        <f t="shared" si="1"/>
        <v>1.5833333333333333</v>
      </c>
      <c r="L36" s="2">
        <f t="shared" si="2"/>
        <v>2.1111111111111107</v>
      </c>
      <c r="M36" s="15">
        <f t="shared" si="3"/>
        <v>3.2888888888888883</v>
      </c>
      <c r="N36" s="62"/>
      <c r="O36" s="148"/>
    </row>
    <row r="37" spans="1:256" ht="12.75">
      <c r="A37" s="99">
        <v>10</v>
      </c>
      <c r="B37" s="44">
        <v>40015</v>
      </c>
      <c r="C37" s="54"/>
      <c r="D37" s="149" t="s">
        <v>41</v>
      </c>
      <c r="E37" s="43">
        <v>1</v>
      </c>
      <c r="F37" s="48">
        <v>1</v>
      </c>
      <c r="G37" s="47">
        <v>1</v>
      </c>
      <c r="H37" s="47">
        <v>3800</v>
      </c>
      <c r="I37" s="1"/>
      <c r="J37" s="1">
        <f t="shared" si="0"/>
        <v>200</v>
      </c>
      <c r="K37" s="2">
        <f t="shared" si="1"/>
        <v>0.9166666666666666</v>
      </c>
      <c r="L37" s="2">
        <f t="shared" si="2"/>
        <v>1.222222222222222</v>
      </c>
      <c r="M37" s="118">
        <f t="shared" si="3"/>
        <v>1.222222222222222</v>
      </c>
      <c r="N37" s="62">
        <f>IF(ISBLANK(A37),N35+G37,G37)</f>
        <v>1</v>
      </c>
      <c r="O37" s="148"/>
      <c r="P37" s="101"/>
      <c r="Q37" s="44"/>
      <c r="R37" s="74"/>
      <c r="S37" s="47"/>
      <c r="T37" s="43"/>
      <c r="U37" s="48"/>
      <c r="V37" s="47"/>
      <c r="W37" s="47"/>
      <c r="X37" s="1"/>
      <c r="Y37" s="1"/>
      <c r="Z37" s="2"/>
      <c r="AA37" s="2"/>
      <c r="AB37" s="118"/>
      <c r="AC37" s="62"/>
      <c r="AD37" s="123"/>
      <c r="AE37" s="101"/>
      <c r="AF37" s="44"/>
      <c r="AG37" s="74"/>
      <c r="AH37" s="47"/>
      <c r="AI37" s="43"/>
      <c r="AJ37" s="48"/>
      <c r="AK37" s="47"/>
      <c r="AL37" s="47"/>
      <c r="AM37" s="1"/>
      <c r="AN37" s="1"/>
      <c r="AO37" s="2"/>
      <c r="AP37" s="2"/>
      <c r="AQ37" s="118"/>
      <c r="AR37" s="62"/>
      <c r="AS37" s="123"/>
      <c r="AT37" s="101"/>
      <c r="AU37" s="44"/>
      <c r="AV37" s="74"/>
      <c r="AW37" s="47"/>
      <c r="AX37" s="43"/>
      <c r="AY37" s="48"/>
      <c r="AZ37" s="47"/>
      <c r="BA37" s="47"/>
      <c r="BB37" s="1"/>
      <c r="BC37" s="1"/>
      <c r="BD37" s="2"/>
      <c r="BE37" s="2"/>
      <c r="BF37" s="118"/>
      <c r="BG37" s="62"/>
      <c r="BH37" s="123"/>
      <c r="BI37" s="101"/>
      <c r="BJ37" s="44"/>
      <c r="BK37" s="74"/>
      <c r="BL37" s="47"/>
      <c r="BM37" s="43"/>
      <c r="BN37" s="48"/>
      <c r="BO37" s="47"/>
      <c r="BP37" s="47"/>
      <c r="BQ37" s="1"/>
      <c r="BR37" s="1"/>
      <c r="BS37" s="2"/>
      <c r="BT37" s="2"/>
      <c r="BU37" s="118"/>
      <c r="BV37" s="62"/>
      <c r="BW37" s="123"/>
      <c r="BX37" s="101"/>
      <c r="BY37" s="44"/>
      <c r="BZ37" s="74"/>
      <c r="CA37" s="47"/>
      <c r="CB37" s="43"/>
      <c r="CC37" s="48"/>
      <c r="CD37" s="47"/>
      <c r="CE37" s="47"/>
      <c r="CF37" s="1"/>
      <c r="CG37" s="1"/>
      <c r="CH37" s="2"/>
      <c r="CI37" s="2"/>
      <c r="CJ37" s="118"/>
      <c r="CK37" s="62"/>
      <c r="CL37" s="123"/>
      <c r="CM37" s="101"/>
      <c r="CN37" s="44"/>
      <c r="CO37" s="74"/>
      <c r="CP37" s="47"/>
      <c r="CQ37" s="43"/>
      <c r="CR37" s="48"/>
      <c r="CS37" s="47"/>
      <c r="CT37" s="47"/>
      <c r="CU37" s="1"/>
      <c r="CV37" s="1"/>
      <c r="CW37" s="2"/>
      <c r="CX37" s="2"/>
      <c r="CY37" s="118"/>
      <c r="CZ37" s="62"/>
      <c r="DA37" s="123"/>
      <c r="DB37" s="101"/>
      <c r="DC37" s="44"/>
      <c r="DD37" s="74"/>
      <c r="DE37" s="47"/>
      <c r="DF37" s="43"/>
      <c r="DG37" s="48"/>
      <c r="DH37" s="47"/>
      <c r="DI37" s="47"/>
      <c r="DJ37" s="1"/>
      <c r="DK37" s="1"/>
      <c r="DL37" s="2"/>
      <c r="DM37" s="2"/>
      <c r="DN37" s="118"/>
      <c r="DO37" s="62"/>
      <c r="DP37" s="123"/>
      <c r="DQ37" s="101"/>
      <c r="DR37" s="44"/>
      <c r="DS37" s="74"/>
      <c r="DT37" s="47"/>
      <c r="DU37" s="43"/>
      <c r="DV37" s="48"/>
      <c r="DW37" s="47"/>
      <c r="DX37" s="47"/>
      <c r="DY37" s="1"/>
      <c r="DZ37" s="1"/>
      <c r="EA37" s="2"/>
      <c r="EB37" s="2"/>
      <c r="EC37" s="118"/>
      <c r="ED37" s="62"/>
      <c r="EE37" s="123"/>
      <c r="EF37" s="101"/>
      <c r="EG37" s="44"/>
      <c r="EH37" s="74"/>
      <c r="EI37" s="47"/>
      <c r="EJ37" s="43"/>
      <c r="EK37" s="48"/>
      <c r="EL37" s="47"/>
      <c r="EM37" s="47"/>
      <c r="EN37" s="1"/>
      <c r="EO37" s="1"/>
      <c r="EP37" s="2"/>
      <c r="EQ37" s="2"/>
      <c r="ER37" s="118"/>
      <c r="ES37" s="62"/>
      <c r="ET37" s="123"/>
      <c r="EU37" s="101"/>
      <c r="EV37" s="44"/>
      <c r="EW37" s="74"/>
      <c r="EX37" s="47"/>
      <c r="EY37" s="43"/>
      <c r="EZ37" s="48"/>
      <c r="FA37" s="47"/>
      <c r="FB37" s="47"/>
      <c r="FC37" s="1"/>
      <c r="FD37" s="1"/>
      <c r="FE37" s="2"/>
      <c r="FF37" s="2"/>
      <c r="FG37" s="118"/>
      <c r="FH37" s="62"/>
      <c r="FI37" s="123"/>
      <c r="FJ37" s="101"/>
      <c r="FK37" s="44"/>
      <c r="FL37" s="74"/>
      <c r="FM37" s="47"/>
      <c r="FN37" s="43"/>
      <c r="FO37" s="48"/>
      <c r="FP37" s="47"/>
      <c r="FQ37" s="47"/>
      <c r="FR37" s="1"/>
      <c r="FS37" s="1"/>
      <c r="FT37" s="2"/>
      <c r="FU37" s="2"/>
      <c r="FV37" s="118"/>
      <c r="FW37" s="62"/>
      <c r="FX37" s="123"/>
      <c r="FY37" s="101"/>
      <c r="FZ37" s="44"/>
      <c r="GA37" s="74"/>
      <c r="GB37" s="47"/>
      <c r="GC37" s="43"/>
      <c r="GD37" s="48"/>
      <c r="GE37" s="47"/>
      <c r="GF37" s="47"/>
      <c r="GG37" s="1"/>
      <c r="GH37" s="1"/>
      <c r="GI37" s="2"/>
      <c r="GJ37" s="2"/>
      <c r="GK37" s="118"/>
      <c r="GL37" s="62"/>
      <c r="GM37" s="123"/>
      <c r="GN37" s="101"/>
      <c r="GO37" s="44"/>
      <c r="GP37" s="74"/>
      <c r="GQ37" s="47"/>
      <c r="GR37" s="43"/>
      <c r="GS37" s="48"/>
      <c r="GT37" s="47"/>
      <c r="GU37" s="47"/>
      <c r="GV37" s="1"/>
      <c r="GW37" s="1"/>
      <c r="GX37" s="2"/>
      <c r="GY37" s="2"/>
      <c r="GZ37" s="118"/>
      <c r="HA37" s="62"/>
      <c r="HB37" s="123"/>
      <c r="HC37" s="101"/>
      <c r="HD37" s="44"/>
      <c r="HE37" s="74"/>
      <c r="HF37" s="47"/>
      <c r="HG37" s="43"/>
      <c r="HH37" s="48"/>
      <c r="HI37" s="47"/>
      <c r="HJ37" s="47"/>
      <c r="HK37" s="1"/>
      <c r="HL37" s="1"/>
      <c r="HM37" s="2"/>
      <c r="HN37" s="2"/>
      <c r="HO37" s="118"/>
      <c r="HP37" s="62"/>
      <c r="HQ37" s="123"/>
      <c r="HR37" s="101"/>
      <c r="HS37" s="44"/>
      <c r="HT37" s="74"/>
      <c r="HU37" s="47"/>
      <c r="HV37" s="43"/>
      <c r="HW37" s="48"/>
      <c r="HX37" s="47"/>
      <c r="HY37" s="47"/>
      <c r="HZ37" s="1"/>
      <c r="IA37" s="1"/>
      <c r="IB37" s="2"/>
      <c r="IC37" s="2"/>
      <c r="ID37" s="118"/>
      <c r="IE37" s="62"/>
      <c r="IF37" s="123"/>
      <c r="IG37" s="101"/>
      <c r="IH37" s="44"/>
      <c r="II37" s="74"/>
      <c r="IJ37" s="47"/>
      <c r="IK37" s="43"/>
      <c r="IL37" s="48"/>
      <c r="IM37" s="47"/>
      <c r="IN37" s="47"/>
      <c r="IO37" s="1"/>
      <c r="IP37" s="1"/>
      <c r="IQ37" s="2"/>
      <c r="IR37" s="2"/>
      <c r="IS37" s="118"/>
      <c r="IT37" s="62"/>
      <c r="IU37" s="123"/>
      <c r="IV37" s="101"/>
    </row>
    <row r="38" spans="1:15" ht="12.75">
      <c r="A38" s="101"/>
      <c r="B38" s="44"/>
      <c r="C38" s="74"/>
      <c r="D38" s="122"/>
      <c r="E38" s="43">
        <v>1</v>
      </c>
      <c r="F38" s="48">
        <v>1</v>
      </c>
      <c r="G38" s="47">
        <v>2</v>
      </c>
      <c r="H38" s="47">
        <v>4700</v>
      </c>
      <c r="I38" s="1"/>
      <c r="J38" s="1">
        <f t="shared" si="0"/>
        <v>900</v>
      </c>
      <c r="K38" s="2">
        <f t="shared" si="1"/>
        <v>3.5</v>
      </c>
      <c r="L38" s="2">
        <f t="shared" si="2"/>
        <v>4.666666666666666</v>
      </c>
      <c r="M38" s="118">
        <f t="shared" si="3"/>
        <v>5.888888888888888</v>
      </c>
      <c r="N38" s="62">
        <f t="shared" si="4"/>
        <v>3</v>
      </c>
      <c r="O38" s="148"/>
    </row>
    <row r="39" spans="1:15" ht="12.75">
      <c r="A39" s="100"/>
      <c r="B39" s="57"/>
      <c r="C39" s="66"/>
      <c r="D39" s="122"/>
      <c r="E39" s="56">
        <v>1</v>
      </c>
      <c r="F39" s="49">
        <v>1</v>
      </c>
      <c r="G39" s="59">
        <v>2</v>
      </c>
      <c r="H39" s="59">
        <v>3900</v>
      </c>
      <c r="I39" s="60">
        <f>IF(ISBLANK(A40),,H39)</f>
        <v>3900</v>
      </c>
      <c r="J39" s="60">
        <f t="shared" si="0"/>
        <v>-800</v>
      </c>
      <c r="K39" s="61">
        <f t="shared" si="1"/>
        <v>0.7666666666666666</v>
      </c>
      <c r="L39" s="61">
        <f t="shared" si="2"/>
        <v>1.0222222222222221</v>
      </c>
      <c r="M39" s="117">
        <f t="shared" si="3"/>
        <v>6.9111111111111105</v>
      </c>
      <c r="N39" s="62">
        <f t="shared" si="4"/>
        <v>5</v>
      </c>
      <c r="O39" s="148"/>
    </row>
    <row r="40" spans="1:15" ht="12.75">
      <c r="A40" s="99">
        <v>11</v>
      </c>
      <c r="B40" s="73">
        <v>40016</v>
      </c>
      <c r="C40" s="54"/>
      <c r="D40" s="47" t="s">
        <v>29</v>
      </c>
      <c r="E40" s="43">
        <v>1</v>
      </c>
      <c r="F40" s="48">
        <v>1</v>
      </c>
      <c r="G40" s="47">
        <v>1</v>
      </c>
      <c r="H40" s="47">
        <v>3800</v>
      </c>
      <c r="I40" s="50"/>
      <c r="J40" s="1">
        <f t="shared" si="0"/>
        <v>-100</v>
      </c>
      <c r="K40" s="2">
        <f t="shared" si="1"/>
        <v>0.2833333333333333</v>
      </c>
      <c r="L40" s="2">
        <f t="shared" si="2"/>
        <v>0.37777777777777777</v>
      </c>
      <c r="M40" s="118">
        <f t="shared" si="3"/>
        <v>0.37777777777777777</v>
      </c>
      <c r="N40" s="62">
        <f t="shared" si="4"/>
        <v>1</v>
      </c>
      <c r="O40" s="148"/>
    </row>
    <row r="41" spans="1:15" ht="12.75">
      <c r="A41" s="99"/>
      <c r="B41" s="44"/>
      <c r="C41" s="54"/>
      <c r="D41" s="120" t="s">
        <v>102</v>
      </c>
      <c r="E41" s="43">
        <v>1</v>
      </c>
      <c r="F41" s="48">
        <v>1</v>
      </c>
      <c r="G41" s="47">
        <v>2</v>
      </c>
      <c r="H41" s="47">
        <v>4700</v>
      </c>
      <c r="I41" s="50"/>
      <c r="J41" s="1">
        <f t="shared" si="0"/>
        <v>900</v>
      </c>
      <c r="K41" s="2">
        <f t="shared" si="1"/>
        <v>3.5</v>
      </c>
      <c r="L41" s="2">
        <f t="shared" si="2"/>
        <v>4.666666666666666</v>
      </c>
      <c r="M41" s="118">
        <f t="shared" si="3"/>
        <v>5.044444444444444</v>
      </c>
      <c r="N41" s="62">
        <f t="shared" si="4"/>
        <v>3</v>
      </c>
      <c r="O41" s="148"/>
    </row>
    <row r="42" spans="1:15" ht="12.75">
      <c r="A42" s="99"/>
      <c r="B42" s="44"/>
      <c r="C42" s="54"/>
      <c r="D42" s="122" t="s">
        <v>103</v>
      </c>
      <c r="E42" s="56">
        <v>1</v>
      </c>
      <c r="F42" s="49">
        <v>1</v>
      </c>
      <c r="G42" s="59">
        <v>2</v>
      </c>
      <c r="H42" s="59">
        <v>3900</v>
      </c>
      <c r="I42" s="50">
        <f>IF(ISBLANK(A43),,H42)</f>
        <v>3900</v>
      </c>
      <c r="J42" s="1">
        <f t="shared" si="0"/>
        <v>-800</v>
      </c>
      <c r="K42" s="2">
        <f t="shared" si="1"/>
        <v>0.7666666666666666</v>
      </c>
      <c r="L42" s="2">
        <f t="shared" si="2"/>
        <v>1.0222222222222221</v>
      </c>
      <c r="M42" s="118">
        <f t="shared" si="3"/>
        <v>6.066666666666666</v>
      </c>
      <c r="N42" s="62">
        <f t="shared" si="4"/>
        <v>5</v>
      </c>
      <c r="O42" s="148"/>
    </row>
    <row r="43" spans="1:15" ht="12.75">
      <c r="A43" s="101">
        <v>12</v>
      </c>
      <c r="B43" s="73">
        <v>40017</v>
      </c>
      <c r="C43" s="74"/>
      <c r="D43" s="47"/>
      <c r="E43" s="43">
        <v>1</v>
      </c>
      <c r="F43" s="48">
        <v>1</v>
      </c>
      <c r="G43" s="47"/>
      <c r="H43" s="47">
        <v>3700</v>
      </c>
      <c r="I43" s="78"/>
      <c r="J43" s="79">
        <f t="shared" si="0"/>
        <v>-200</v>
      </c>
      <c r="K43" s="80">
        <f t="shared" si="1"/>
        <v>0.06666666666666667</v>
      </c>
      <c r="L43" s="80">
        <f t="shared" si="2"/>
        <v>0.08888888888888888</v>
      </c>
      <c r="M43" s="81">
        <f t="shared" si="3"/>
        <v>0.08888888888888888</v>
      </c>
      <c r="N43" s="62">
        <f t="shared" si="4"/>
        <v>0</v>
      </c>
      <c r="O43" s="148"/>
    </row>
    <row r="44" spans="1:15" ht="12.75">
      <c r="A44" s="99"/>
      <c r="B44" s="44"/>
      <c r="C44" s="54"/>
      <c r="D44" s="120"/>
      <c r="E44" s="43">
        <v>1</v>
      </c>
      <c r="F44" s="48">
        <v>1</v>
      </c>
      <c r="G44" s="47">
        <v>0</v>
      </c>
      <c r="H44" s="47">
        <v>3800</v>
      </c>
      <c r="I44" s="50"/>
      <c r="J44" s="1">
        <f t="shared" si="0"/>
        <v>100</v>
      </c>
      <c r="K44" s="2">
        <f t="shared" si="1"/>
        <v>0.3333333333333333</v>
      </c>
      <c r="L44" s="2">
        <f t="shared" si="2"/>
        <v>0.4444444444444444</v>
      </c>
      <c r="M44" s="15">
        <f t="shared" si="3"/>
        <v>0.5333333333333333</v>
      </c>
      <c r="N44" s="62">
        <f t="shared" si="4"/>
        <v>0</v>
      </c>
      <c r="O44" s="148"/>
    </row>
    <row r="45" spans="1:15" ht="12.75">
      <c r="A45" s="98"/>
      <c r="B45" s="57"/>
      <c r="C45" s="58"/>
      <c r="D45" s="122"/>
      <c r="E45" s="56">
        <v>1</v>
      </c>
      <c r="F45" s="49">
        <v>1</v>
      </c>
      <c r="G45" s="59">
        <v>0</v>
      </c>
      <c r="H45" s="59">
        <v>3700</v>
      </c>
      <c r="I45" s="65">
        <f>IF(ISBLANK(A46),,H45)</f>
        <v>3700</v>
      </c>
      <c r="J45" s="60">
        <f t="shared" si="0"/>
        <v>-100</v>
      </c>
      <c r="K45" s="61">
        <f t="shared" si="1"/>
        <v>0.03333333333333333</v>
      </c>
      <c r="L45" s="61">
        <f t="shared" si="2"/>
        <v>0.04444444444444444</v>
      </c>
      <c r="M45" s="117">
        <f t="shared" si="3"/>
        <v>0.5777777777777777</v>
      </c>
      <c r="N45" s="62">
        <f t="shared" si="4"/>
        <v>0</v>
      </c>
      <c r="O45" s="63"/>
    </row>
    <row r="46" spans="1:15" ht="12.75">
      <c r="A46" s="101">
        <v>13</v>
      </c>
      <c r="B46" s="73">
        <v>40018</v>
      </c>
      <c r="C46" s="74"/>
      <c r="D46" s="130"/>
      <c r="E46" s="76">
        <v>1</v>
      </c>
      <c r="F46" s="77">
        <v>1</v>
      </c>
      <c r="G46" s="75">
        <v>6</v>
      </c>
      <c r="H46" s="75">
        <v>4000</v>
      </c>
      <c r="I46" s="78">
        <f>IF(ISBLANK(A47),,H46)</f>
        <v>4000</v>
      </c>
      <c r="J46" s="79">
        <f t="shared" si="0"/>
        <v>300</v>
      </c>
      <c r="K46" s="80">
        <f t="shared" si="1"/>
        <v>2.5</v>
      </c>
      <c r="L46" s="80">
        <f t="shared" si="2"/>
        <v>3.333333333333333</v>
      </c>
      <c r="M46" s="81">
        <f t="shared" si="3"/>
        <v>3.333333333333333</v>
      </c>
      <c r="N46" s="62">
        <f t="shared" si="4"/>
        <v>6</v>
      </c>
      <c r="O46" s="132"/>
    </row>
    <row r="47" spans="1:15" ht="39">
      <c r="A47" s="101">
        <v>14</v>
      </c>
      <c r="B47" s="73">
        <v>40019</v>
      </c>
      <c r="C47" s="74"/>
      <c r="D47" s="112" t="s">
        <v>50</v>
      </c>
      <c r="E47" s="76">
        <v>1</v>
      </c>
      <c r="F47" s="77">
        <v>1</v>
      </c>
      <c r="G47" s="75">
        <v>1</v>
      </c>
      <c r="H47" s="75">
        <v>4300</v>
      </c>
      <c r="I47" s="78"/>
      <c r="J47" s="79">
        <f t="shared" si="0"/>
        <v>300</v>
      </c>
      <c r="K47" s="80">
        <f t="shared" si="1"/>
        <v>1.25</v>
      </c>
      <c r="L47" s="80">
        <f t="shared" si="2"/>
        <v>1.6666666666666665</v>
      </c>
      <c r="M47" s="81">
        <f t="shared" si="3"/>
        <v>1.6666666666666665</v>
      </c>
      <c r="N47" s="62">
        <f t="shared" si="4"/>
        <v>1</v>
      </c>
      <c r="O47" s="121" t="s">
        <v>42</v>
      </c>
    </row>
    <row r="48" spans="1:15" ht="26.25">
      <c r="A48" s="98"/>
      <c r="B48" s="57"/>
      <c r="C48" s="58"/>
      <c r="D48" s="122" t="s">
        <v>31</v>
      </c>
      <c r="E48" s="56">
        <v>1</v>
      </c>
      <c r="F48" s="49">
        <v>1</v>
      </c>
      <c r="G48" s="59">
        <v>6</v>
      </c>
      <c r="H48" s="59">
        <v>2900</v>
      </c>
      <c r="I48" s="65">
        <f>IF(ISBLANK(A49),,H48)</f>
        <v>2900</v>
      </c>
      <c r="J48" s="60">
        <f t="shared" si="0"/>
        <v>-1400</v>
      </c>
      <c r="K48" s="61">
        <f t="shared" si="1"/>
        <v>1.9666666666666666</v>
      </c>
      <c r="L48" s="61">
        <f t="shared" si="2"/>
        <v>2.622222222222222</v>
      </c>
      <c r="M48" s="117">
        <f t="shared" si="3"/>
        <v>4.288888888888888</v>
      </c>
      <c r="N48" s="62">
        <f t="shared" si="4"/>
        <v>7</v>
      </c>
      <c r="O48" s="129" t="s">
        <v>63</v>
      </c>
    </row>
    <row r="49" spans="1:15" ht="30.75">
      <c r="A49" s="101">
        <v>15</v>
      </c>
      <c r="B49" s="73">
        <v>40020</v>
      </c>
      <c r="C49" s="74"/>
      <c r="D49" s="147" t="s">
        <v>57</v>
      </c>
      <c r="E49" s="64">
        <v>1</v>
      </c>
      <c r="F49" s="68">
        <v>1</v>
      </c>
      <c r="G49" s="67">
        <v>9</v>
      </c>
      <c r="H49" s="67">
        <v>2600</v>
      </c>
      <c r="I49" s="78">
        <f>IF(ISBLANK(A50),,H49)</f>
        <v>2600</v>
      </c>
      <c r="J49" s="79">
        <f t="shared" si="0"/>
        <v>-300</v>
      </c>
      <c r="K49" s="80">
        <f t="shared" si="1"/>
        <v>2.35</v>
      </c>
      <c r="L49" s="80">
        <f t="shared" si="2"/>
        <v>3.1333333333333333</v>
      </c>
      <c r="M49" s="81">
        <f t="shared" si="3"/>
        <v>3.1333333333333333</v>
      </c>
      <c r="N49" s="62">
        <f t="shared" si="4"/>
        <v>9</v>
      </c>
      <c r="O49" s="141" t="s">
        <v>47</v>
      </c>
    </row>
    <row r="50" spans="1:15" ht="92.25">
      <c r="A50" s="101">
        <v>16</v>
      </c>
      <c r="B50" s="73">
        <v>40021</v>
      </c>
      <c r="C50" s="74"/>
      <c r="D50" s="120" t="s">
        <v>62</v>
      </c>
      <c r="E50" s="43">
        <v>1</v>
      </c>
      <c r="F50" s="48">
        <v>1</v>
      </c>
      <c r="G50" s="47">
        <v>8</v>
      </c>
      <c r="H50" s="47">
        <v>3750</v>
      </c>
      <c r="I50" s="78"/>
      <c r="J50" s="79">
        <f t="shared" si="0"/>
        <v>1150</v>
      </c>
      <c r="K50" s="80">
        <f t="shared" si="1"/>
        <v>5.833333333333334</v>
      </c>
      <c r="L50" s="80">
        <f t="shared" si="2"/>
        <v>7.777777777777779</v>
      </c>
      <c r="M50" s="81">
        <f t="shared" si="3"/>
        <v>7.777777777777779</v>
      </c>
      <c r="N50" s="62">
        <f t="shared" si="4"/>
        <v>8</v>
      </c>
      <c r="O50" s="121"/>
    </row>
    <row r="51" spans="1:15" ht="12.75">
      <c r="A51" s="98"/>
      <c r="B51" s="57"/>
      <c r="C51" s="58"/>
      <c r="D51" s="122" t="s">
        <v>45</v>
      </c>
      <c r="E51" s="56">
        <v>1</v>
      </c>
      <c r="F51" s="49">
        <v>1</v>
      </c>
      <c r="G51" s="59">
        <v>0</v>
      </c>
      <c r="H51" s="59">
        <v>3600</v>
      </c>
      <c r="I51" s="65">
        <f>IF(ISBLANK(A52),,H51)</f>
        <v>3600</v>
      </c>
      <c r="J51" s="60">
        <f t="shared" si="0"/>
        <v>-150</v>
      </c>
      <c r="K51" s="61">
        <f t="shared" si="1"/>
        <v>0.049999999999999996</v>
      </c>
      <c r="L51" s="61">
        <f t="shared" si="2"/>
        <v>0.06666666666666665</v>
      </c>
      <c r="M51" s="117">
        <f t="shared" si="3"/>
        <v>7.844444444444445</v>
      </c>
      <c r="N51" s="62">
        <f t="shared" si="4"/>
        <v>8</v>
      </c>
      <c r="O51" s="63"/>
    </row>
    <row r="52" spans="1:15" ht="66">
      <c r="A52" s="101">
        <v>17</v>
      </c>
      <c r="B52" s="73">
        <v>40022</v>
      </c>
      <c r="C52" s="74"/>
      <c r="D52" s="120" t="s">
        <v>49</v>
      </c>
      <c r="E52" s="43">
        <v>1</v>
      </c>
      <c r="F52" s="48">
        <v>1</v>
      </c>
      <c r="G52" s="47">
        <v>7</v>
      </c>
      <c r="H52" s="47">
        <v>4189</v>
      </c>
      <c r="I52" s="78"/>
      <c r="J52" s="79">
        <f t="shared" si="0"/>
        <v>589</v>
      </c>
      <c r="K52" s="80">
        <f t="shared" si="1"/>
        <v>3.7133333333333334</v>
      </c>
      <c r="L52" s="80">
        <f t="shared" si="2"/>
        <v>4.951111111111111</v>
      </c>
      <c r="M52" s="81">
        <f t="shared" si="3"/>
        <v>4.951111111111111</v>
      </c>
      <c r="N52" s="62">
        <f t="shared" si="4"/>
        <v>7</v>
      </c>
      <c r="O52" s="131" t="s">
        <v>43</v>
      </c>
    </row>
    <row r="53" spans="1:15" ht="12.75">
      <c r="A53" s="99"/>
      <c r="B53" s="44"/>
      <c r="C53" s="54"/>
      <c r="D53" s="122" t="s">
        <v>48</v>
      </c>
      <c r="E53" s="43">
        <v>1</v>
      </c>
      <c r="F53" s="48">
        <v>1</v>
      </c>
      <c r="G53" s="47">
        <v>0</v>
      </c>
      <c r="H53" s="47">
        <v>3700</v>
      </c>
      <c r="I53" s="50"/>
      <c r="J53" s="1">
        <f t="shared" si="0"/>
        <v>-489</v>
      </c>
      <c r="K53" s="2">
        <f t="shared" si="1"/>
        <v>0.163</v>
      </c>
      <c r="L53" s="2">
        <f t="shared" si="2"/>
        <v>0.21733333333333332</v>
      </c>
      <c r="M53" s="15">
        <f t="shared" si="3"/>
        <v>5.168444444444444</v>
      </c>
      <c r="N53" s="62">
        <f t="shared" si="4"/>
        <v>7</v>
      </c>
      <c r="O53" s="140"/>
    </row>
    <row r="54" spans="1:15" ht="26.25">
      <c r="A54" s="98"/>
      <c r="B54" s="57"/>
      <c r="C54" s="58"/>
      <c r="D54" s="122" t="s">
        <v>46</v>
      </c>
      <c r="E54" s="56">
        <v>1</v>
      </c>
      <c r="F54" s="49">
        <v>1</v>
      </c>
      <c r="G54" s="59">
        <v>5</v>
      </c>
      <c r="H54" s="59">
        <v>2400</v>
      </c>
      <c r="I54" s="65">
        <f>IF(ISBLANK(A55),,H54)</f>
        <v>2400</v>
      </c>
      <c r="J54" s="60">
        <f t="shared" si="0"/>
        <v>-1300</v>
      </c>
      <c r="K54" s="61">
        <f t="shared" si="1"/>
        <v>1.6833333333333333</v>
      </c>
      <c r="L54" s="61">
        <f t="shared" si="2"/>
        <v>2.2444444444444445</v>
      </c>
      <c r="M54" s="117">
        <f t="shared" si="3"/>
        <v>7.412888888888888</v>
      </c>
      <c r="N54" s="62">
        <f t="shared" si="4"/>
        <v>12</v>
      </c>
      <c r="O54" s="121" t="s">
        <v>44</v>
      </c>
    </row>
    <row r="55" spans="1:15" ht="12.75">
      <c r="A55" s="101">
        <v>18</v>
      </c>
      <c r="B55" s="105">
        <v>40023</v>
      </c>
      <c r="C55" s="74"/>
      <c r="D55" s="47" t="s">
        <v>24</v>
      </c>
      <c r="E55" s="43">
        <v>1</v>
      </c>
      <c r="F55" s="48">
        <v>1</v>
      </c>
      <c r="G55" s="47">
        <v>0</v>
      </c>
      <c r="H55" s="47">
        <v>2400</v>
      </c>
      <c r="I55" s="78">
        <f>IF(ISBLANK(A56),,H55)</f>
        <v>2400</v>
      </c>
      <c r="J55" s="79">
        <f t="shared" si="0"/>
        <v>0</v>
      </c>
      <c r="K55" s="80">
        <f t="shared" si="1"/>
        <v>0</v>
      </c>
      <c r="L55" s="80">
        <f t="shared" si="2"/>
        <v>0</v>
      </c>
      <c r="M55" s="81">
        <f t="shared" si="3"/>
        <v>0</v>
      </c>
      <c r="N55" s="62">
        <f t="shared" si="4"/>
        <v>0</v>
      </c>
      <c r="O55" s="82"/>
    </row>
    <row r="56" spans="1:15" ht="12.75">
      <c r="A56" s="99">
        <v>19</v>
      </c>
      <c r="B56" s="105">
        <v>40024</v>
      </c>
      <c r="C56" s="54"/>
      <c r="D56" s="67" t="s">
        <v>23</v>
      </c>
      <c r="E56" s="64">
        <v>1</v>
      </c>
      <c r="F56" s="68">
        <v>1</v>
      </c>
      <c r="G56" s="67">
        <v>18</v>
      </c>
      <c r="H56" s="67">
        <v>1800</v>
      </c>
      <c r="I56" s="69"/>
      <c r="J56" s="70">
        <f t="shared" si="0"/>
        <v>-600</v>
      </c>
      <c r="K56" s="71">
        <f t="shared" si="1"/>
        <v>4.7</v>
      </c>
      <c r="L56" s="71">
        <f t="shared" si="2"/>
        <v>6.266666666666667</v>
      </c>
      <c r="M56" s="119">
        <f t="shared" si="3"/>
        <v>6.266666666666667</v>
      </c>
      <c r="N56" s="62">
        <f t="shared" si="4"/>
        <v>18</v>
      </c>
      <c r="O56" s="72" t="s">
        <v>32</v>
      </c>
    </row>
    <row r="57" spans="1:15" ht="12.75">
      <c r="A57" s="93"/>
      <c r="B57" s="41">
        <v>40025</v>
      </c>
      <c r="C57" s="52"/>
      <c r="D57" s="40" t="s">
        <v>25</v>
      </c>
      <c r="E57" s="40"/>
      <c r="F57" s="40"/>
      <c r="G57" s="40"/>
      <c r="H57" s="40"/>
      <c r="I57" s="114"/>
      <c r="J57" s="114">
        <f t="shared" si="0"/>
        <v>-1800</v>
      </c>
      <c r="K57" s="115">
        <f t="shared" si="1"/>
        <v>0.45</v>
      </c>
      <c r="L57" s="115">
        <f t="shared" si="2"/>
        <v>0.6</v>
      </c>
      <c r="M57" s="115">
        <f t="shared" si="3"/>
        <v>6.866666666666666</v>
      </c>
      <c r="N57" s="116"/>
      <c r="O57" s="38"/>
    </row>
    <row r="58" spans="1:15" ht="12.75">
      <c r="A58" s="102"/>
      <c r="B58" s="46">
        <v>40026</v>
      </c>
      <c r="C58" s="55"/>
      <c r="D58" s="45" t="s">
        <v>26</v>
      </c>
      <c r="E58" s="45"/>
      <c r="F58" s="45"/>
      <c r="G58" s="45"/>
      <c r="H58" s="45"/>
      <c r="I58" s="12"/>
      <c r="J58" s="12"/>
      <c r="K58" s="13"/>
      <c r="L58" s="13"/>
      <c r="M58" s="13"/>
      <c r="N58" s="86"/>
      <c r="O58" s="39"/>
    </row>
    <row r="59" spans="1:15" ht="12.75">
      <c r="A59" s="32"/>
      <c r="B59" s="33"/>
      <c r="C59" s="16"/>
      <c r="D59" s="34" t="s">
        <v>18</v>
      </c>
      <c r="E59" s="35" t="s">
        <v>5</v>
      </c>
      <c r="F59" s="35"/>
      <c r="G59" s="36" t="str">
        <f>SUMIF(F9:F56,1,G9:G56)&amp;" км"</f>
        <v>149 км</v>
      </c>
      <c r="H59" s="17"/>
      <c r="I59" s="17"/>
      <c r="J59" s="17">
        <f>SUMIF(J13:J56,"&gt;0",J13:J56)</f>
        <v>10414</v>
      </c>
      <c r="K59" s="17"/>
      <c r="L59" s="18"/>
      <c r="M59" s="18"/>
      <c r="N59" s="87"/>
      <c r="O59" s="37"/>
    </row>
    <row r="60" spans="1:15" ht="13.5" thickBot="1">
      <c r="A60" s="21" t="s">
        <v>16</v>
      </c>
      <c r="B60" s="19"/>
      <c r="C60" s="51"/>
      <c r="D60" s="20" t="s">
        <v>19</v>
      </c>
      <c r="E60" s="27" t="s">
        <v>5</v>
      </c>
      <c r="F60" s="27"/>
      <c r="G60" s="28" t="str">
        <f>SUMIF(F9:F56,1,G9:G56)*1.2&amp;" км"</f>
        <v>178,8 км</v>
      </c>
      <c r="H60" s="29"/>
      <c r="I60" s="29"/>
      <c r="J60" s="29">
        <f>SUMIF(J13:J54,"&lt;0",J13:J54)</f>
        <v>-11114</v>
      </c>
      <c r="K60" s="29"/>
      <c r="L60" s="29"/>
      <c r="M60" s="30"/>
      <c r="N60" s="88"/>
      <c r="O60" s="31"/>
    </row>
    <row r="61" spans="2:15" ht="12.75">
      <c r="B61" s="4"/>
      <c r="C61" s="4"/>
      <c r="D61" s="143" t="s">
        <v>28</v>
      </c>
      <c r="E61" s="144"/>
      <c r="F61" s="144"/>
      <c r="G61" s="144"/>
      <c r="H61" s="144"/>
      <c r="I61" s="144"/>
      <c r="M61" s="11"/>
      <c r="N61" s="11"/>
      <c r="O61" s="11"/>
    </row>
    <row r="62" spans="4:5" ht="12.75">
      <c r="D62" s="138" t="s">
        <v>33</v>
      </c>
      <c r="E62" s="139"/>
    </row>
    <row r="63" spans="4:7" ht="12.75">
      <c r="D63" s="127" t="s">
        <v>34</v>
      </c>
      <c r="E63">
        <v>1</v>
      </c>
      <c r="G63" t="s">
        <v>51</v>
      </c>
    </row>
    <row r="64" spans="4:7" ht="12.75">
      <c r="D64" s="134" t="s">
        <v>35</v>
      </c>
      <c r="E64">
        <v>1</v>
      </c>
      <c r="G64" t="s">
        <v>52</v>
      </c>
    </row>
    <row r="65" spans="4:7" ht="12.75">
      <c r="D65" s="134" t="s">
        <v>36</v>
      </c>
      <c r="E65">
        <v>1</v>
      </c>
      <c r="G65" t="s">
        <v>56</v>
      </c>
    </row>
    <row r="66" spans="4:7" ht="12.75">
      <c r="D66" s="135" t="s">
        <v>37</v>
      </c>
      <c r="E66" s="136">
        <v>2</v>
      </c>
      <c r="F66" s="136"/>
      <c r="G66" s="136" t="s">
        <v>59</v>
      </c>
    </row>
    <row r="67" spans="4:7" ht="12.75">
      <c r="D67" s="134" t="s">
        <v>38</v>
      </c>
      <c r="E67" s="137">
        <v>1</v>
      </c>
      <c r="G67" s="142" t="s">
        <v>53</v>
      </c>
    </row>
    <row r="68" spans="4:7" ht="12.75">
      <c r="D68" s="134" t="s">
        <v>35</v>
      </c>
      <c r="E68" s="64">
        <v>2</v>
      </c>
      <c r="G68" t="s">
        <v>61</v>
      </c>
    </row>
    <row r="69" spans="4:7" ht="12.75">
      <c r="D69" s="134" t="s">
        <v>36</v>
      </c>
      <c r="E69" s="64">
        <v>3</v>
      </c>
      <c r="G69" t="s">
        <v>58</v>
      </c>
    </row>
    <row r="70" spans="4:7" ht="12.75">
      <c r="D70" s="135" t="s">
        <v>37</v>
      </c>
      <c r="E70" s="64">
        <v>1</v>
      </c>
      <c r="G70" t="s">
        <v>60</v>
      </c>
    </row>
    <row r="71" spans="4:5" ht="12.75">
      <c r="D71" s="134" t="s">
        <v>39</v>
      </c>
      <c r="E71" s="56"/>
    </row>
    <row r="72" spans="4:7" ht="12.75">
      <c r="D72" s="134" t="s">
        <v>54</v>
      </c>
      <c r="E72" s="64">
        <v>2</v>
      </c>
      <c r="G72" t="s">
        <v>55</v>
      </c>
    </row>
    <row r="73" ht="12.75">
      <c r="E73" s="64"/>
    </row>
    <row r="74" spans="4:5" ht="12.75">
      <c r="D74" s="145" t="s">
        <v>40</v>
      </c>
      <c r="E74" s="146">
        <f>SUM(E63:E73)</f>
        <v>14</v>
      </c>
    </row>
    <row r="75" ht="12.75">
      <c r="E75" s="64"/>
    </row>
  </sheetData>
  <printOptions/>
  <pageMargins left="0.6" right="0.62" top="0.37" bottom="0.51" header="0.5" footer="0.5"/>
  <pageSetup horizontalDpi="200" verticalDpi="200" orientation="landscape" paperSize="9" scale="86" r:id="rId3"/>
  <colBreaks count="1" manualBreakCount="1">
    <brk id="17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Горный клуб МГУ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План похода 3 к.с. по Терскею+Куйлю (Ц. Тянь-Шань) 2009 г.</dc:title>
  <dc:subject>Горный клуб МГУ</dc:subject>
  <dc:creator>Сергин К.</dc:creator>
  <cp:keywords/>
  <dc:description>Программирование - Egorov Leonid</dc:description>
  <cp:lastModifiedBy>SK</cp:lastModifiedBy>
  <cp:lastPrinted>2005-06-21T04:47:03Z</cp:lastPrinted>
  <dcterms:created xsi:type="dcterms:W3CDTF">1996-04-24T05:28:18Z</dcterms:created>
  <dcterms:modified xsi:type="dcterms:W3CDTF">2009-04-24T18:58:51Z</dcterms:modified>
  <cp:category/>
  <cp:version/>
  <cp:contentType/>
  <cp:contentStatus/>
</cp:coreProperties>
</file>